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915" yWindow="465" windowWidth="15480" windowHeight="8190" tabRatio="601"/>
  </bookViews>
  <sheets>
    <sheet name="PLAN" sheetId="1" r:id="rId1"/>
    <sheet name="FP PIP1" sheetId="2" r:id="rId2"/>
    <sheet name="2024-2025" sheetId="3" r:id="rId3"/>
    <sheet name="OPĆI DIO" sheetId="4" r:id="rId4"/>
  </sheets>
  <definedNames>
    <definedName name="Excel_BuiltIn_Print_Area">#REF!</definedName>
    <definedName name="_xlnm.Print_Area" localSheetId="1">'FP PIP1'!$A$1:$I$30</definedName>
    <definedName name="_xlnm.Print_Area" localSheetId="3">'OPĆI DIO'!$A$1:$H$29</definedName>
    <definedName name="_xlnm.Print_Area" localSheetId="0">PLAN!$A$1:$U$257</definedName>
  </definedNames>
  <calcPr calcId="125725"/>
</workbook>
</file>

<file path=xl/calcChain.xml><?xml version="1.0" encoding="utf-8"?>
<calcChain xmlns="http://schemas.openxmlformats.org/spreadsheetml/2006/main">
  <c r="F21" i="1"/>
  <c r="D246"/>
  <c r="C246"/>
  <c r="C209"/>
  <c r="Q208"/>
  <c r="P208"/>
  <c r="O208"/>
  <c r="M208"/>
  <c r="L208"/>
  <c r="K208"/>
  <c r="J208"/>
  <c r="I208"/>
  <c r="H208"/>
  <c r="G208"/>
  <c r="F208"/>
  <c r="D208"/>
  <c r="C208" s="1"/>
  <c r="C207"/>
  <c r="C206"/>
  <c r="C205"/>
  <c r="Q204"/>
  <c r="P204"/>
  <c r="P203" s="1"/>
  <c r="O204"/>
  <c r="M204"/>
  <c r="L204"/>
  <c r="K204"/>
  <c r="K203" s="1"/>
  <c r="J204"/>
  <c r="I204"/>
  <c r="H204"/>
  <c r="G204"/>
  <c r="G203" s="1"/>
  <c r="F204"/>
  <c r="D204"/>
  <c r="D203" s="1"/>
  <c r="Q203"/>
  <c r="O203"/>
  <c r="M203"/>
  <c r="L203"/>
  <c r="J203"/>
  <c r="I203"/>
  <c r="H203"/>
  <c r="F203"/>
  <c r="C202"/>
  <c r="C201"/>
  <c r="Q200"/>
  <c r="P200"/>
  <c r="O200"/>
  <c r="M200"/>
  <c r="L200"/>
  <c r="K200"/>
  <c r="J200"/>
  <c r="I200"/>
  <c r="H200"/>
  <c r="G200"/>
  <c r="F200"/>
  <c r="D200"/>
  <c r="C200" s="1"/>
  <c r="C199"/>
  <c r="Q198"/>
  <c r="P198"/>
  <c r="P195" s="1"/>
  <c r="P210" s="1"/>
  <c r="O198"/>
  <c r="O195" s="1"/>
  <c r="O210" s="1"/>
  <c r="M198"/>
  <c r="L198"/>
  <c r="K198"/>
  <c r="K195" s="1"/>
  <c r="K210" s="1"/>
  <c r="J198"/>
  <c r="J195" s="1"/>
  <c r="J210" s="1"/>
  <c r="I198"/>
  <c r="H198"/>
  <c r="G198"/>
  <c r="G195" s="1"/>
  <c r="G210" s="1"/>
  <c r="F198"/>
  <c r="F195" s="1"/>
  <c r="F210" s="1"/>
  <c r="D198"/>
  <c r="C197"/>
  <c r="Q196"/>
  <c r="P196"/>
  <c r="O196"/>
  <c r="M196"/>
  <c r="M195" s="1"/>
  <c r="M210" s="1"/>
  <c r="L196"/>
  <c r="K196"/>
  <c r="J196"/>
  <c r="I196"/>
  <c r="I195" s="1"/>
  <c r="I210" s="1"/>
  <c r="H196"/>
  <c r="G196"/>
  <c r="F196"/>
  <c r="D196"/>
  <c r="C196" s="1"/>
  <c r="Q195"/>
  <c r="Q210" s="1"/>
  <c r="L195"/>
  <c r="L210" s="1"/>
  <c r="H195"/>
  <c r="H210" s="1"/>
  <c r="E77"/>
  <c r="E72" s="1"/>
  <c r="E101" s="1"/>
  <c r="E73"/>
  <c r="C204" l="1"/>
  <c r="C203"/>
  <c r="D195"/>
  <c r="C198"/>
  <c r="E124"/>
  <c r="C195" l="1"/>
  <c r="D210"/>
  <c r="C210" s="1"/>
  <c r="R203"/>
  <c r="S203"/>
  <c r="E107"/>
  <c r="E112"/>
  <c r="E106" s="1"/>
  <c r="E118"/>
  <c r="R210" l="1"/>
  <c r="S210"/>
  <c r="S195"/>
  <c r="R195"/>
  <c r="E117"/>
  <c r="E174"/>
  <c r="F23" s="1"/>
  <c r="H226"/>
  <c r="D112"/>
  <c r="D107"/>
  <c r="O235"/>
  <c r="J235"/>
  <c r="J234" s="1"/>
  <c r="C241"/>
  <c r="J239"/>
  <c r="C239" s="1"/>
  <c r="J240"/>
  <c r="C240" s="1"/>
  <c r="C237"/>
  <c r="D145"/>
  <c r="C153"/>
  <c r="C164"/>
  <c r="C115"/>
  <c r="P112"/>
  <c r="J242" l="1"/>
  <c r="C97" l="1"/>
  <c r="C100"/>
  <c r="D98"/>
  <c r="C98" s="1"/>
  <c r="C95"/>
  <c r="C96"/>
  <c r="D94"/>
  <c r="S98" l="1"/>
  <c r="R98"/>
  <c r="C99"/>
  <c r="N132"/>
  <c r="N117" s="1"/>
  <c r="N174" s="1"/>
  <c r="N246" s="1"/>
  <c r="C41" l="1"/>
  <c r="H214"/>
  <c r="C151"/>
  <c r="Q178"/>
  <c r="C217"/>
  <c r="C216"/>
  <c r="P159"/>
  <c r="P158" s="1"/>
  <c r="C158" s="1"/>
  <c r="C160"/>
  <c r="C48"/>
  <c r="C146"/>
  <c r="J145"/>
  <c r="K145"/>
  <c r="P145"/>
  <c r="Q145"/>
  <c r="C139"/>
  <c r="T245"/>
  <c r="C227"/>
  <c r="C225"/>
  <c r="P224"/>
  <c r="O224"/>
  <c r="M224"/>
  <c r="L224"/>
  <c r="K224"/>
  <c r="J224"/>
  <c r="I224"/>
  <c r="H224"/>
  <c r="H223" s="1"/>
  <c r="C223" s="1"/>
  <c r="S223" s="1"/>
  <c r="G224"/>
  <c r="F224"/>
  <c r="C222"/>
  <c r="C221"/>
  <c r="P220"/>
  <c r="O220"/>
  <c r="M220"/>
  <c r="L220"/>
  <c r="K220"/>
  <c r="J220"/>
  <c r="I220"/>
  <c r="H220"/>
  <c r="G220"/>
  <c r="F220"/>
  <c r="C219"/>
  <c r="P218"/>
  <c r="O218"/>
  <c r="M218"/>
  <c r="L218"/>
  <c r="K218"/>
  <c r="J218"/>
  <c r="I218"/>
  <c r="H218"/>
  <c r="G218"/>
  <c r="G213" s="1"/>
  <c r="G228" s="1"/>
  <c r="F218"/>
  <c r="C215"/>
  <c r="Q228"/>
  <c r="P214"/>
  <c r="P213" s="1"/>
  <c r="P228" s="1"/>
  <c r="O214"/>
  <c r="O213" s="1"/>
  <c r="O228" s="1"/>
  <c r="M214"/>
  <c r="L214"/>
  <c r="L213" s="1"/>
  <c r="L228" s="1"/>
  <c r="K214"/>
  <c r="J214"/>
  <c r="I214"/>
  <c r="G214"/>
  <c r="F214"/>
  <c r="C173"/>
  <c r="H172"/>
  <c r="H171" s="1"/>
  <c r="C171" s="1"/>
  <c r="L190"/>
  <c r="L186"/>
  <c r="L182"/>
  <c r="L180"/>
  <c r="L178"/>
  <c r="L73"/>
  <c r="L169"/>
  <c r="L161" s="1"/>
  <c r="L154"/>
  <c r="L106"/>
  <c r="L118"/>
  <c r="L124"/>
  <c r="L132"/>
  <c r="C120"/>
  <c r="C126"/>
  <c r="D143"/>
  <c r="I143"/>
  <c r="F18"/>
  <c r="D18" i="2" s="1"/>
  <c r="F106" i="1"/>
  <c r="F124"/>
  <c r="F117" s="1"/>
  <c r="Q169"/>
  <c r="P169"/>
  <c r="O169"/>
  <c r="M169"/>
  <c r="K169"/>
  <c r="J169"/>
  <c r="I169"/>
  <c r="H169"/>
  <c r="Q162"/>
  <c r="P162"/>
  <c r="O162"/>
  <c r="M162"/>
  <c r="K162"/>
  <c r="J162"/>
  <c r="I162"/>
  <c r="H162"/>
  <c r="Q155"/>
  <c r="Q154" s="1"/>
  <c r="P155"/>
  <c r="P154" s="1"/>
  <c r="O155"/>
  <c r="O154" s="1"/>
  <c r="M155"/>
  <c r="M154" s="1"/>
  <c r="K155"/>
  <c r="K154" s="1"/>
  <c r="J155"/>
  <c r="J154" s="1"/>
  <c r="I155"/>
  <c r="I154" s="1"/>
  <c r="H155"/>
  <c r="H154" s="1"/>
  <c r="O145"/>
  <c r="M145"/>
  <c r="I145"/>
  <c r="H145"/>
  <c r="Q143"/>
  <c r="P143"/>
  <c r="O143"/>
  <c r="M143"/>
  <c r="K143"/>
  <c r="J143"/>
  <c r="H143"/>
  <c r="Q132"/>
  <c r="P132"/>
  <c r="O132"/>
  <c r="M132"/>
  <c r="K132"/>
  <c r="J132"/>
  <c r="I132"/>
  <c r="H132"/>
  <c r="P124"/>
  <c r="O124"/>
  <c r="M124"/>
  <c r="K124"/>
  <c r="J124"/>
  <c r="J117" s="1"/>
  <c r="I124"/>
  <c r="H124"/>
  <c r="Q118"/>
  <c r="P118"/>
  <c r="O118"/>
  <c r="M118"/>
  <c r="K118"/>
  <c r="J118"/>
  <c r="I118"/>
  <c r="H118"/>
  <c r="Q112"/>
  <c r="O112"/>
  <c r="M112"/>
  <c r="K112"/>
  <c r="J112"/>
  <c r="I112"/>
  <c r="H112"/>
  <c r="Q110"/>
  <c r="P110"/>
  <c r="O110"/>
  <c r="M110"/>
  <c r="K110"/>
  <c r="J110"/>
  <c r="I110"/>
  <c r="H110"/>
  <c r="Q107"/>
  <c r="P107"/>
  <c r="P106" s="1"/>
  <c r="O107"/>
  <c r="M107"/>
  <c r="K107"/>
  <c r="J107"/>
  <c r="J106" s="1"/>
  <c r="I107"/>
  <c r="H107"/>
  <c r="Q124"/>
  <c r="O234"/>
  <c r="O242" s="1"/>
  <c r="C238"/>
  <c r="C78"/>
  <c r="C74"/>
  <c r="G81"/>
  <c r="C188"/>
  <c r="D178"/>
  <c r="D186"/>
  <c r="O178"/>
  <c r="O186"/>
  <c r="Q186"/>
  <c r="P186"/>
  <c r="M186"/>
  <c r="K186"/>
  <c r="J186"/>
  <c r="I186"/>
  <c r="H186"/>
  <c r="F186"/>
  <c r="G145"/>
  <c r="D180"/>
  <c r="D182"/>
  <c r="D190"/>
  <c r="G178"/>
  <c r="G182"/>
  <c r="G180"/>
  <c r="G186"/>
  <c r="G190"/>
  <c r="C191"/>
  <c r="C189"/>
  <c r="Q190"/>
  <c r="P190"/>
  <c r="O190"/>
  <c r="M190"/>
  <c r="K190"/>
  <c r="J190"/>
  <c r="I190"/>
  <c r="H190"/>
  <c r="H185" s="1"/>
  <c r="F190"/>
  <c r="C187"/>
  <c r="C184"/>
  <c r="C183"/>
  <c r="Q182"/>
  <c r="P182"/>
  <c r="O182"/>
  <c r="M182"/>
  <c r="K182"/>
  <c r="J182"/>
  <c r="I182"/>
  <c r="H182"/>
  <c r="F182"/>
  <c r="C181"/>
  <c r="Q180"/>
  <c r="P180"/>
  <c r="O180"/>
  <c r="M180"/>
  <c r="K180"/>
  <c r="J180"/>
  <c r="I180"/>
  <c r="H180"/>
  <c r="F180"/>
  <c r="C179"/>
  <c r="P178"/>
  <c r="M178"/>
  <c r="K178"/>
  <c r="J178"/>
  <c r="I178"/>
  <c r="H178"/>
  <c r="F178"/>
  <c r="D234"/>
  <c r="D242" s="1"/>
  <c r="G107"/>
  <c r="G110"/>
  <c r="G112"/>
  <c r="G118"/>
  <c r="G124"/>
  <c r="G132"/>
  <c r="G143"/>
  <c r="G155"/>
  <c r="G154" s="1"/>
  <c r="G162"/>
  <c r="G169"/>
  <c r="I73"/>
  <c r="I75"/>
  <c r="I77"/>
  <c r="I81"/>
  <c r="I83"/>
  <c r="I87"/>
  <c r="I94"/>
  <c r="G75"/>
  <c r="G83"/>
  <c r="G87"/>
  <c r="G94"/>
  <c r="D73"/>
  <c r="D75"/>
  <c r="D77"/>
  <c r="D81"/>
  <c r="D83"/>
  <c r="D87"/>
  <c r="F234"/>
  <c r="F242" s="1"/>
  <c r="G234"/>
  <c r="G242" s="1"/>
  <c r="H234"/>
  <c r="H242" s="1"/>
  <c r="I234"/>
  <c r="I242" s="1"/>
  <c r="K234"/>
  <c r="K242" s="1"/>
  <c r="P234"/>
  <c r="P242" s="1"/>
  <c r="Q234"/>
  <c r="Q242" s="1"/>
  <c r="D34"/>
  <c r="D39"/>
  <c r="D46"/>
  <c r="D56"/>
  <c r="D64"/>
  <c r="D63" s="1"/>
  <c r="F39"/>
  <c r="F34"/>
  <c r="F46"/>
  <c r="F56"/>
  <c r="F64"/>
  <c r="F63" s="1"/>
  <c r="G46"/>
  <c r="G34"/>
  <c r="G39"/>
  <c r="G56"/>
  <c r="G64"/>
  <c r="G63" s="1"/>
  <c r="H46"/>
  <c r="H34"/>
  <c r="H39"/>
  <c r="H56"/>
  <c r="H64"/>
  <c r="H63" s="1"/>
  <c r="I34"/>
  <c r="I39"/>
  <c r="I46"/>
  <c r="I56"/>
  <c r="I64"/>
  <c r="I63" s="1"/>
  <c r="J34"/>
  <c r="J39"/>
  <c r="J46"/>
  <c r="J56"/>
  <c r="J64"/>
  <c r="J63" s="1"/>
  <c r="K34"/>
  <c r="K39"/>
  <c r="K46"/>
  <c r="K56"/>
  <c r="K64"/>
  <c r="K63" s="1"/>
  <c r="M34"/>
  <c r="M39"/>
  <c r="M46"/>
  <c r="M56"/>
  <c r="M64"/>
  <c r="M63" s="1"/>
  <c r="O34"/>
  <c r="O39"/>
  <c r="O46"/>
  <c r="O56"/>
  <c r="O64"/>
  <c r="O63" s="1"/>
  <c r="P34"/>
  <c r="P39"/>
  <c r="P46"/>
  <c r="P56"/>
  <c r="P64"/>
  <c r="P63" s="1"/>
  <c r="Q34"/>
  <c r="Q39"/>
  <c r="Q46"/>
  <c r="Q56"/>
  <c r="Q64"/>
  <c r="Q63" s="1"/>
  <c r="H14" i="3"/>
  <c r="O14"/>
  <c r="C35" i="1"/>
  <c r="C36"/>
  <c r="C37"/>
  <c r="C38"/>
  <c r="C40"/>
  <c r="C42"/>
  <c r="C43"/>
  <c r="C44"/>
  <c r="C45"/>
  <c r="C47"/>
  <c r="C49"/>
  <c r="C50"/>
  <c r="C51"/>
  <c r="C52"/>
  <c r="C53"/>
  <c r="C54"/>
  <c r="C55"/>
  <c r="C57"/>
  <c r="C58"/>
  <c r="C59"/>
  <c r="C60"/>
  <c r="C61"/>
  <c r="C62"/>
  <c r="C65"/>
  <c r="C66"/>
  <c r="C76"/>
  <c r="C79"/>
  <c r="F81"/>
  <c r="H81"/>
  <c r="C82"/>
  <c r="C84"/>
  <c r="C85"/>
  <c r="C86"/>
  <c r="C88"/>
  <c r="C89"/>
  <c r="C90"/>
  <c r="C91"/>
  <c r="C92"/>
  <c r="C93"/>
  <c r="C108"/>
  <c r="C111"/>
  <c r="D106"/>
  <c r="C113"/>
  <c r="D118"/>
  <c r="C119"/>
  <c r="C121"/>
  <c r="C122"/>
  <c r="C123"/>
  <c r="D124"/>
  <c r="C125"/>
  <c r="C127"/>
  <c r="C128"/>
  <c r="C129"/>
  <c r="C130"/>
  <c r="C131"/>
  <c r="D132"/>
  <c r="C133"/>
  <c r="C135"/>
  <c r="C136"/>
  <c r="C137"/>
  <c r="C138"/>
  <c r="C140"/>
  <c r="C141"/>
  <c r="C142"/>
  <c r="C144"/>
  <c r="C147"/>
  <c r="C148"/>
  <c r="C149"/>
  <c r="C150"/>
  <c r="C152"/>
  <c r="D155"/>
  <c r="D154" s="1"/>
  <c r="C156"/>
  <c r="C157"/>
  <c r="D162"/>
  <c r="D169"/>
  <c r="C163"/>
  <c r="C165"/>
  <c r="C166"/>
  <c r="C167"/>
  <c r="C168"/>
  <c r="C170"/>
  <c r="M234"/>
  <c r="D235"/>
  <c r="F235"/>
  <c r="G235"/>
  <c r="H235"/>
  <c r="I235"/>
  <c r="K235"/>
  <c r="M235"/>
  <c r="P235"/>
  <c r="Q235"/>
  <c r="C236"/>
  <c r="G73"/>
  <c r="G77"/>
  <c r="C226"/>
  <c r="P80"/>
  <c r="K106"/>
  <c r="C159"/>
  <c r="L185" l="1"/>
  <c r="M106"/>
  <c r="K213"/>
  <c r="K228" s="1"/>
  <c r="I106"/>
  <c r="O161"/>
  <c r="O106"/>
  <c r="M161"/>
  <c r="G24" i="2" s="1"/>
  <c r="G13" i="3" s="1"/>
  <c r="N13" s="1"/>
  <c r="C118" i="1"/>
  <c r="M185"/>
  <c r="F185"/>
  <c r="C124"/>
  <c r="F174"/>
  <c r="Q106"/>
  <c r="H177"/>
  <c r="H192" s="1"/>
  <c r="M177"/>
  <c r="G185"/>
  <c r="C169"/>
  <c r="I117"/>
  <c r="G117"/>
  <c r="P185"/>
  <c r="J185"/>
  <c r="H117"/>
  <c r="C107"/>
  <c r="I72"/>
  <c r="G161"/>
  <c r="D117"/>
  <c r="I33"/>
  <c r="I67" s="1"/>
  <c r="C34"/>
  <c r="Q177"/>
  <c r="D185"/>
  <c r="O185"/>
  <c r="O117"/>
  <c r="C83"/>
  <c r="F33"/>
  <c r="F67" s="1"/>
  <c r="Q72"/>
  <c r="J177"/>
  <c r="J72"/>
  <c r="Q80"/>
  <c r="O80"/>
  <c r="C94"/>
  <c r="P177"/>
  <c r="G177"/>
  <c r="G192" s="1"/>
  <c r="P161"/>
  <c r="L80"/>
  <c r="L177"/>
  <c r="L192" s="1"/>
  <c r="C218"/>
  <c r="K185"/>
  <c r="C77"/>
  <c r="P72"/>
  <c r="P101" s="1"/>
  <c r="M72"/>
  <c r="Q33"/>
  <c r="Q67" s="1"/>
  <c r="K72"/>
  <c r="O72"/>
  <c r="I161"/>
  <c r="I174" s="1"/>
  <c r="F12" s="1"/>
  <c r="B9" i="2" s="1"/>
  <c r="H161" i="1"/>
  <c r="M33"/>
  <c r="M67" s="1"/>
  <c r="J33"/>
  <c r="C39"/>
  <c r="C75"/>
  <c r="C143"/>
  <c r="G106"/>
  <c r="F177"/>
  <c r="F192" s="1"/>
  <c r="K177"/>
  <c r="I177"/>
  <c r="O177"/>
  <c r="I185"/>
  <c r="C180"/>
  <c r="P117"/>
  <c r="C145"/>
  <c r="J161"/>
  <c r="J174" s="1"/>
  <c r="L72"/>
  <c r="I213"/>
  <c r="I228" s="1"/>
  <c r="M213"/>
  <c r="M228" s="1"/>
  <c r="F213"/>
  <c r="F228" s="1"/>
  <c r="J213"/>
  <c r="J228" s="1"/>
  <c r="C224"/>
  <c r="C81"/>
  <c r="F72"/>
  <c r="C154"/>
  <c r="S154" s="1"/>
  <c r="D161"/>
  <c r="K80"/>
  <c r="J80"/>
  <c r="H72"/>
  <c r="P33"/>
  <c r="P67" s="1"/>
  <c r="O33"/>
  <c r="O67" s="1"/>
  <c r="Q185"/>
  <c r="C178"/>
  <c r="Q161"/>
  <c r="L117"/>
  <c r="L174" s="1"/>
  <c r="E16" i="2" s="1"/>
  <c r="M80" i="1"/>
  <c r="F80"/>
  <c r="K33"/>
  <c r="K67" s="1"/>
  <c r="H33"/>
  <c r="H67" s="1"/>
  <c r="G33"/>
  <c r="G67" s="1"/>
  <c r="D72"/>
  <c r="G72"/>
  <c r="I80"/>
  <c r="K117"/>
  <c r="Q117"/>
  <c r="M117"/>
  <c r="K161"/>
  <c r="R158"/>
  <c r="S158"/>
  <c r="J67"/>
  <c r="C63"/>
  <c r="C214"/>
  <c r="C87"/>
  <c r="C190"/>
  <c r="C186"/>
  <c r="C56"/>
  <c r="C73"/>
  <c r="C64"/>
  <c r="C155"/>
  <c r="C112"/>
  <c r="H80"/>
  <c r="D80"/>
  <c r="C132"/>
  <c r="C235"/>
  <c r="C234"/>
  <c r="R234" s="1"/>
  <c r="R242" s="1"/>
  <c r="C182"/>
  <c r="R223"/>
  <c r="C220"/>
  <c r="C162"/>
  <c r="G80"/>
  <c r="R171"/>
  <c r="S171"/>
  <c r="C172"/>
  <c r="H213"/>
  <c r="C242"/>
  <c r="F22"/>
  <c r="C110"/>
  <c r="H106"/>
  <c r="D177"/>
  <c r="D33"/>
  <c r="D67" s="1"/>
  <c r="C46"/>
  <c r="G26" i="2" l="1"/>
  <c r="M174" i="1"/>
  <c r="F26" s="1"/>
  <c r="J192"/>
  <c r="O174"/>
  <c r="L101"/>
  <c r="G174"/>
  <c r="D19" i="2" s="1"/>
  <c r="D26" s="1"/>
  <c r="D11" i="3" s="1"/>
  <c r="D14" s="1"/>
  <c r="M192" i="1"/>
  <c r="D101"/>
  <c r="P192"/>
  <c r="D174"/>
  <c r="F16" i="4" s="1"/>
  <c r="H174" i="1"/>
  <c r="I101"/>
  <c r="I246" s="1"/>
  <c r="D192"/>
  <c r="H101"/>
  <c r="H246" s="1"/>
  <c r="Q101"/>
  <c r="C213"/>
  <c r="R213" s="1"/>
  <c r="H228"/>
  <c r="C228" s="1"/>
  <c r="Q192"/>
  <c r="R246" s="1"/>
  <c r="O192"/>
  <c r="K192"/>
  <c r="J101"/>
  <c r="P174"/>
  <c r="I192"/>
  <c r="K101"/>
  <c r="O101"/>
  <c r="M101"/>
  <c r="G101"/>
  <c r="C72"/>
  <c r="R72" s="1"/>
  <c r="Q174"/>
  <c r="F11" s="1"/>
  <c r="E17" i="2" s="1"/>
  <c r="R154" i="1"/>
  <c r="C117"/>
  <c r="C161"/>
  <c r="R161" s="1"/>
  <c r="L246"/>
  <c r="F9" i="4"/>
  <c r="G9" s="1"/>
  <c r="C185" i="1"/>
  <c r="C67"/>
  <c r="F16" s="1"/>
  <c r="C106"/>
  <c r="R106" s="1"/>
  <c r="C80"/>
  <c r="S80" s="1"/>
  <c r="F101"/>
  <c r="K174"/>
  <c r="F19" s="1"/>
  <c r="F14"/>
  <c r="B11" i="2" s="1"/>
  <c r="M246" i="1"/>
  <c r="R63"/>
  <c r="S63"/>
  <c r="S234"/>
  <c r="S242" s="1"/>
  <c r="K246"/>
  <c r="C177"/>
  <c r="S177" s="1"/>
  <c r="C33"/>
  <c r="R33" s="1"/>
  <c r="C23" i="2" l="1"/>
  <c r="C26" s="1"/>
  <c r="C12" i="3" s="1"/>
  <c r="C14" s="1"/>
  <c r="F20" i="1"/>
  <c r="S228"/>
  <c r="R228"/>
  <c r="R117"/>
  <c r="R174" s="1"/>
  <c r="S117"/>
  <c r="F246"/>
  <c r="F17"/>
  <c r="K11" i="3"/>
  <c r="K14" s="1"/>
  <c r="S213" i="1"/>
  <c r="F24"/>
  <c r="H26" i="2" s="1"/>
  <c r="G246" i="1"/>
  <c r="S106"/>
  <c r="S72"/>
  <c r="S101" s="1"/>
  <c r="F13"/>
  <c r="B12" i="2" s="1"/>
  <c r="F25" i="1"/>
  <c r="B14" i="2" s="1"/>
  <c r="F15" i="1"/>
  <c r="B10" i="2" s="1"/>
  <c r="O246" i="1"/>
  <c r="Q246"/>
  <c r="C192"/>
  <c r="R192" s="1"/>
  <c r="F10"/>
  <c r="E15" i="2" s="1"/>
  <c r="E26" s="1"/>
  <c r="E10" i="3" s="1"/>
  <c r="C101" i="1"/>
  <c r="J246"/>
  <c r="R80"/>
  <c r="R101" s="1"/>
  <c r="S161"/>
  <c r="R177"/>
  <c r="F12" i="4"/>
  <c r="G12" s="1"/>
  <c r="C174" i="1"/>
  <c r="P246"/>
  <c r="H9" i="4"/>
  <c r="R185" i="1"/>
  <c r="S185"/>
  <c r="F21" i="2"/>
  <c r="F26" s="1"/>
  <c r="F11" i="3" s="1"/>
  <c r="G10"/>
  <c r="R67" i="1"/>
  <c r="S33"/>
  <c r="S67" s="1"/>
  <c r="B22" i="2"/>
  <c r="B26" l="1"/>
  <c r="B27" s="1"/>
  <c r="F27" i="1"/>
  <c r="L10" i="3"/>
  <c r="L14" s="1"/>
  <c r="D248" i="1"/>
  <c r="B9" i="3"/>
  <c r="I9" s="1"/>
  <c r="S192" i="1"/>
  <c r="S174"/>
  <c r="J12" i="3"/>
  <c r="J14" s="1"/>
  <c r="H12" i="4"/>
  <c r="F10"/>
  <c r="F7" s="1"/>
  <c r="G7" s="1"/>
  <c r="F14" i="3"/>
  <c r="M11"/>
  <c r="M14" s="1"/>
  <c r="N10"/>
  <c r="N14" s="1"/>
  <c r="G14"/>
  <c r="B12"/>
  <c r="R250" i="1" l="1"/>
  <c r="G10" i="4" s="1"/>
  <c r="G11" s="1"/>
  <c r="S250" i="1"/>
  <c r="H10" i="4" s="1"/>
  <c r="H11" s="1"/>
  <c r="F8"/>
  <c r="F13"/>
  <c r="F23" s="1"/>
  <c r="H7"/>
  <c r="E14" i="3"/>
  <c r="F11" i="4"/>
  <c r="I12" i="3"/>
  <c r="I14" s="1"/>
  <c r="I15" s="1"/>
  <c r="B14"/>
  <c r="B15" l="1"/>
  <c r="G8" i="4"/>
  <c r="H8"/>
  <c r="G13"/>
  <c r="G23" s="1"/>
  <c r="H13" l="1"/>
  <c r="H23" s="1"/>
</calcChain>
</file>

<file path=xl/sharedStrings.xml><?xml version="1.0" encoding="utf-8"?>
<sst xmlns="http://schemas.openxmlformats.org/spreadsheetml/2006/main" count="425" uniqueCount="232">
  <si>
    <t>PRIHODI I PRIMICI</t>
  </si>
  <si>
    <t>GRAD PULA - DECENTRALIZIRANA SREDSTVA ŠKOLE</t>
  </si>
  <si>
    <t>PRIHODI ZA POSEBNE NAMJENE</t>
  </si>
  <si>
    <t>PRIHODI OD PRODAJE ILI ZAMJENE NEF. IMOVINE I NAKNADE S NASLOVA OSIGURANJA</t>
  </si>
  <si>
    <t>PRIHODI OD DONACIJA</t>
  </si>
  <si>
    <t>OSTALI PRIHODI</t>
  </si>
  <si>
    <t>UKUPNO</t>
  </si>
  <si>
    <t>Račun rashoda / izdatka</t>
  </si>
  <si>
    <t>Naziv računa</t>
  </si>
  <si>
    <t>MATERIJALNI TROŠKOVI</t>
  </si>
  <si>
    <t>ENERGIJA</t>
  </si>
  <si>
    <t>PRIJEVOZ UČENIKA</t>
  </si>
  <si>
    <t>HITNE INTERVENCIJE</t>
  </si>
  <si>
    <t>MATERIJALNI RASHODI</t>
  </si>
  <si>
    <t>Naknade troškova zaposlenima</t>
  </si>
  <si>
    <t>Službena putovanja</t>
  </si>
  <si>
    <t>Naknade za prijevoz,rad na terenu i odvojeni život</t>
  </si>
  <si>
    <t xml:space="preserve">Stručno usavršavanje </t>
  </si>
  <si>
    <t>Ostale naknade troškova zaposlenima</t>
  </si>
  <si>
    <t>Rashodi za meterijal i energiju</t>
  </si>
  <si>
    <t>Uredski materijal i ostali mat.</t>
  </si>
  <si>
    <t>Energija</t>
  </si>
  <si>
    <t>Mat. i dijelovi za tek.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</si>
  <si>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</si>
  <si>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</si>
  <si>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</si>
  <si>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</si>
  <si>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inv. odr.</t>
  </si>
  <si>
    <t>Usluge promidžbe i inform.</t>
  </si>
  <si>
    <t>Komunalne usluge</t>
  </si>
  <si>
    <t>Zakupnine i najamnine</t>
  </si>
  <si>
    <t>Zdravstvene  i veterinarske usluge</t>
  </si>
  <si>
    <t>Intelektualne i osobne usl.</t>
  </si>
  <si>
    <t>Računalne usluge</t>
  </si>
  <si>
    <t>Ostale usluge</t>
  </si>
  <si>
    <t>Ostali nespomenuti rashodi poslovanja</t>
  </si>
  <si>
    <t>Naknade za rad predstavničkih i izvršnih tijela</t>
  </si>
  <si>
    <t>Premije osiguranja</t>
  </si>
  <si>
    <t>Reprezentacija</t>
  </si>
  <si>
    <t>Članarine</t>
  </si>
  <si>
    <t>Pristojbe i naknade</t>
  </si>
  <si>
    <t>Ostali nespomenuti rashodi</t>
  </si>
  <si>
    <t>FINANCIJSKI RASHODI</t>
  </si>
  <si>
    <t>Ostali financijski rashodi</t>
  </si>
  <si>
    <t>Bankarske usluge i usluge platnog prometa</t>
  </si>
  <si>
    <t>Zatezne kamate</t>
  </si>
  <si>
    <t>UKUPNO AKTIVNOST</t>
  </si>
  <si>
    <t>Račun rashoda/izdatka</t>
  </si>
  <si>
    <t>Opći prihodi i primici GRAD PULA</t>
  </si>
  <si>
    <t>Vlastiti prihodi</t>
  </si>
  <si>
    <t>Prihodi po posebnim propisima</t>
  </si>
  <si>
    <t>Donacije</t>
  </si>
  <si>
    <t>RASHODI ZA ZAPOSLENE</t>
  </si>
  <si>
    <t>Plaće</t>
  </si>
  <si>
    <t>Plaće za redovan rad</t>
  </si>
  <si>
    <t>Ostali rashodi za zaposlene</t>
  </si>
  <si>
    <t>Doprinosi na plaće</t>
  </si>
  <si>
    <t>Doprinosi za zdravstv.osig.</t>
  </si>
  <si>
    <t>Doprinosi za obvezn.osig.u sl.nezap.</t>
  </si>
  <si>
    <t>Nakn.za prijevoz,za rad na terenu i odvojeni život</t>
  </si>
  <si>
    <t>Rashodi za materijal i energiju</t>
  </si>
  <si>
    <t>Materijal i sirovine</t>
  </si>
  <si>
    <t>Sitan inventar i auto gume</t>
  </si>
  <si>
    <t>Usluge telefona,pošte i prijevoza</t>
  </si>
  <si>
    <t>Usluge tek. i inv. održavanja</t>
  </si>
  <si>
    <t>Zdravstvene i veterinarske usluge</t>
  </si>
  <si>
    <t>Intelektualne i osobne usluge</t>
  </si>
  <si>
    <t>Opći prihodi  i primici GRAD PULA</t>
  </si>
  <si>
    <t>Doprinosi za zdravstv. osig.</t>
  </si>
  <si>
    <t>Doprinosi za ovezno osig. u slučaju nezaposl.</t>
  </si>
  <si>
    <t>Usluge tekućeg i inv. održavanja</t>
  </si>
  <si>
    <t>Usluge promiđbe i informiranja</t>
  </si>
  <si>
    <t>Naknade tr. osobama izvan radnog odnosa</t>
  </si>
  <si>
    <t>RASHODI ZA NABAVU NEFIN.IMOVINE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</si>
  <si>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</si>
  <si>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</si>
  <si>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</si>
  <si>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</si>
  <si>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</si>
  <si>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</si>
  <si>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</t>
  </si>
  <si>
    <t>Račun 
rashoda/
izdatka</t>
  </si>
  <si>
    <t>Decentralizirana sredstva škole</t>
  </si>
  <si>
    <t>UKUPNO A/Tpr./Kpr.</t>
  </si>
  <si>
    <t>Ravnatelj:</t>
  </si>
  <si>
    <t>Obrazac JLP(R)S FP-PiP 1</t>
  </si>
  <si>
    <t>Izvor prihoda i primitaka</t>
  </si>
  <si>
    <t>Pomoći</t>
  </si>
  <si>
    <t>Opći prihodi i primici - Grad Pula</t>
  </si>
  <si>
    <t xml:space="preserve">Donacije </t>
  </si>
  <si>
    <t>Prihodi od prodaje ili zamjene nefinancijjske imovine i naknade s naslova osiguranja</t>
  </si>
  <si>
    <t>Namjenski primici</t>
  </si>
  <si>
    <t xml:space="preserve">Oznaka računa iz računskog plana      </t>
  </si>
  <si>
    <r>
      <t xml:space="preserve">65264 </t>
    </r>
    <r>
      <rPr>
        <sz val="11"/>
        <rFont val="Times New Roman"/>
        <family val="1"/>
        <charset val="238"/>
      </rPr>
      <t>Sufinanciranje cijene usluge, participacije i sl.</t>
    </r>
  </si>
  <si>
    <r>
      <t xml:space="preserve">65267 </t>
    </r>
    <r>
      <rPr>
        <sz val="11"/>
        <rFont val="Times New Roman"/>
        <family val="1"/>
        <charset val="238"/>
      </rPr>
      <t>Prihodi s naslova osiguranja, ref. štete i totalne štete</t>
    </r>
  </si>
  <si>
    <r>
      <t xml:space="preserve">65269 </t>
    </r>
    <r>
      <rPr>
        <sz val="11"/>
        <rFont val="Times New Roman"/>
        <family val="1"/>
        <charset val="238"/>
      </rPr>
      <t>Ostali nespomenuti prihodi po posebnim propisima</t>
    </r>
  </si>
  <si>
    <r>
      <t>66141</t>
    </r>
    <r>
      <rPr>
        <sz val="11"/>
        <rFont val="Times New Roman"/>
        <family val="1"/>
        <charset val="238"/>
      </rPr>
      <t xml:space="preserve"> Prihodi od prodanih proizvoda</t>
    </r>
  </si>
  <si>
    <r>
      <t xml:space="preserve">66151 </t>
    </r>
    <r>
      <rPr>
        <sz val="11"/>
        <rFont val="Times New Roman"/>
        <family val="1"/>
        <charset val="238"/>
      </rPr>
      <t>Prihodi od pruženih usluga</t>
    </r>
  </si>
  <si>
    <r>
      <t xml:space="preserve">67111 </t>
    </r>
    <r>
      <rPr>
        <sz val="11"/>
        <rFont val="Times New Roman"/>
        <family val="1"/>
        <charset val="238"/>
      </rPr>
      <t>Decentralizirana sredstva škole</t>
    </r>
  </si>
  <si>
    <r>
      <t xml:space="preserve">67111 </t>
    </r>
    <r>
      <rPr>
        <sz val="11"/>
        <rFont val="Times New Roman"/>
        <family val="1"/>
        <charset val="238"/>
      </rPr>
      <t>Prihodi za fin.rashoda poslovanja - Gradski proračun</t>
    </r>
  </si>
  <si>
    <r>
      <t xml:space="preserve">72111 </t>
    </r>
    <r>
      <rPr>
        <sz val="11"/>
        <rFont val="Times New Roman"/>
        <family val="1"/>
        <charset val="238"/>
      </rPr>
      <t>Stambeni objekti za zaposlene</t>
    </r>
  </si>
  <si>
    <t>Ukupno (po izvorima)</t>
  </si>
  <si>
    <t>Sastavila:</t>
  </si>
  <si>
    <t xml:space="preserve">                                </t>
  </si>
  <si>
    <t xml:space="preserve">                                                                                                     </t>
  </si>
  <si>
    <t>Obrazac JLP(R)S FP-PiP 2</t>
  </si>
  <si>
    <t>Prihodi za posebne namjene</t>
  </si>
  <si>
    <t xml:space="preserve">Oznaka računa iz                                                    računskog plana      </t>
  </si>
  <si>
    <r>
      <t>65</t>
    </r>
    <r>
      <rPr>
        <sz val="11"/>
        <rFont val="Times New Roman"/>
        <family val="1"/>
        <charset val="238"/>
      </rPr>
      <t xml:space="preserve"> Prihodi od upravnih i administrativnih pristojbi, pristojbi po posebnim propisima i naknada</t>
    </r>
  </si>
  <si>
    <r>
      <t>66</t>
    </r>
    <r>
      <rPr>
        <sz val="11"/>
        <rFont val="Times New Roman"/>
        <family val="1"/>
        <charset val="238"/>
      </rPr>
      <t xml:space="preserve"> Prihodi od prodaje proizvoda i robe te pruženih usluga i prihodi od donacija</t>
    </r>
  </si>
  <si>
    <r>
      <t>67</t>
    </r>
    <r>
      <rPr>
        <sz val="11"/>
        <rFont val="Times New Roman"/>
        <family val="1"/>
        <charset val="238"/>
      </rPr>
      <t xml:space="preserve"> Prihodi iz proračuna</t>
    </r>
  </si>
  <si>
    <r>
      <t>72</t>
    </r>
    <r>
      <rPr>
        <sz val="11"/>
        <rFont val="Times New Roman"/>
        <family val="1"/>
        <charset val="238"/>
      </rPr>
      <t xml:space="preserve"> Prihodi od prodaje proizvedene dugotrajne imovine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</si>
  <si>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</si>
  <si>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</si>
  <si>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</si>
  <si>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</si>
  <si>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</si>
  <si>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</si>
  <si>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</si>
  <si>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</si>
  <si>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</si>
  <si>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</si>
  <si>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</si>
  <si>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</si>
  <si>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</si>
  <si>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prihodi za posebne namjene</t>
  </si>
  <si>
    <t>Tekuće pomoći iz općinskog proračuna</t>
  </si>
  <si>
    <t>Tekuće pomoći iz županijskog proračuna</t>
  </si>
  <si>
    <t>Tekuće pomoći iz državnog proračuna</t>
  </si>
  <si>
    <r>
      <t xml:space="preserve">63 </t>
    </r>
    <r>
      <rPr>
        <sz val="11"/>
        <rFont val="Times New Roman"/>
        <family val="1"/>
        <charset val="238"/>
      </rPr>
      <t>Pomoći iz inozemstva i od subjekata unutar općeg proračuna</t>
    </r>
  </si>
  <si>
    <t>OPĆI PRIHODI I PRIMICI GRAD PULA - PRODUŽENI BORAVAK</t>
  </si>
  <si>
    <t>OPĆI PRIHODI I PRIMICI GRAD PULA - SOCIJALNI PROGRAM</t>
  </si>
  <si>
    <t>TEKUĆE POMOĆI IZ OPĆINSKOG PRORAČUNA</t>
  </si>
  <si>
    <t>TEKUĆE POMOĆI IZ ŽUPANIJSKOG PRORAČUNA</t>
  </si>
  <si>
    <t>TEKUĆE POMOĆI IZ DRŽAVNOG PRORAČUNA</t>
  </si>
  <si>
    <t>VLASTITI  PRIHODI - PRIHODI OD PRODAJE PROIZVODA ( ZADRUGA "SVEVID" )</t>
  </si>
  <si>
    <t>Stručno usavršavanje</t>
  </si>
  <si>
    <t>Tekuće pomoći od HZMO-a, HZZ-a i HZZO-a</t>
  </si>
  <si>
    <t>TEKUĆE POMOĆI OD HZZM-a, HZZ-a i HZZO-a</t>
  </si>
  <si>
    <r>
      <t xml:space="preserve">63414 </t>
    </r>
    <r>
      <rPr>
        <sz val="11"/>
        <rFont val="Times New Roman"/>
        <family val="1"/>
        <charset val="238"/>
      </rPr>
      <t>Tekuće pomoći od HZMO-a, HZZ-a i HZZO-a</t>
    </r>
  </si>
  <si>
    <t xml:space="preserve"> AKTIVNOST:  POMOĆ SOCIJALNO UGROŽENOJ KATEGORIJI GRAĐANA</t>
  </si>
  <si>
    <t xml:space="preserve"> AKTIVNOST:  REDOVNI PROGRAM ODGOJA I OBRAZOVANJA</t>
  </si>
  <si>
    <t>AKTIVNOST:  PRODUŽENI BORAVAK U OSNOVNIM ŠKOLAMA</t>
  </si>
  <si>
    <r>
      <t xml:space="preserve">66312 </t>
    </r>
    <r>
      <rPr>
        <sz val="11"/>
        <rFont val="Times New Roman"/>
        <family val="1"/>
        <charset val="238"/>
      </rPr>
      <t>Tekuće donacije od neprofitnih organizacija</t>
    </r>
  </si>
  <si>
    <t>PROGRAM: 4002 OBRAZOVANJE DO STANDARDA</t>
  </si>
  <si>
    <t>GLAVNI PROGRAM: A12 OBRAZOVANJE</t>
  </si>
  <si>
    <t xml:space="preserve"> AKTIVNOST:DECENTRALIZIRANE FUNKCIJE OSNOVNOŠKOLSKOG OBRAZOVANJA</t>
  </si>
  <si>
    <t>PROGRAM: 4003 OBRAZOVANJE IZNAD STANDARDA</t>
  </si>
  <si>
    <t>GLAVNI PROGRAM: A16 SOCIJALNA SKRB</t>
  </si>
  <si>
    <t>PROGRAM: 4007 SOCIJALNA SKRB</t>
  </si>
  <si>
    <t>VLASTITI  PRIHODI - PRIHODI OD PRUŽENIH USLUGA - NAJAM DVORANE</t>
  </si>
  <si>
    <r>
      <t xml:space="preserve">63811 </t>
    </r>
    <r>
      <rPr>
        <sz val="11"/>
        <rFont val="Times New Roman"/>
        <family val="1"/>
        <charset val="238"/>
      </rPr>
      <t>Tekuće pomoći iz državnog proračuna temeljem prijenosa EU sredstava</t>
    </r>
  </si>
  <si>
    <r>
      <t xml:space="preserve">63612 </t>
    </r>
    <r>
      <rPr>
        <sz val="11"/>
        <rFont val="Times New Roman"/>
        <family val="1"/>
        <charset val="238"/>
      </rPr>
      <t>Tekuće pomoći proračunskim korisnicima iz proračuna koji im nije nadležan - Državni proračun</t>
    </r>
  </si>
  <si>
    <r>
      <t xml:space="preserve">63613 </t>
    </r>
    <r>
      <rPr>
        <sz val="11"/>
        <rFont val="Times New Roman"/>
        <family val="1"/>
        <charset val="238"/>
      </rPr>
      <t>Tekuće pomoći proračunskim korisnicima iz proračuna koji im nije nadležan - Županijski proračun</t>
    </r>
  </si>
  <si>
    <r>
      <t xml:space="preserve">63613 </t>
    </r>
    <r>
      <rPr>
        <sz val="11"/>
        <rFont val="Times New Roman"/>
        <family val="1"/>
        <charset val="238"/>
      </rPr>
      <t>Tekuće pomoći proračunskim korisnicima iz proračuna koji im nije nadležan - Općinski proračun</t>
    </r>
  </si>
  <si>
    <r>
      <t xml:space="preserve">66313 </t>
    </r>
    <r>
      <rPr>
        <sz val="11"/>
        <rFont val="Times New Roman"/>
        <family val="1"/>
        <charset val="238"/>
      </rPr>
      <t>Tekuće donacije od trgovačkih društva</t>
    </r>
  </si>
  <si>
    <r>
      <t xml:space="preserve">Službena putovanja - </t>
    </r>
    <r>
      <rPr>
        <b/>
        <sz val="14"/>
        <rFont val="Times New Roman"/>
        <family val="1"/>
        <charset val="238"/>
      </rPr>
      <t>VIŠAK - ŽUPANIJA</t>
    </r>
  </si>
  <si>
    <t>OPĆI PRIHODI I PRIMICI GRAD PULA - POMOĆNICI U NASTAVI</t>
  </si>
  <si>
    <t>Prihodi os naknada šteta s osnova osiguuranja</t>
  </si>
  <si>
    <t>Prihodi od prodaje stanova</t>
  </si>
  <si>
    <t>Prihodi od prodaje proizvoda - UDRUGA SVEVID</t>
  </si>
  <si>
    <t>Prihodi od pruženih usluga - NAJAM DVORANE</t>
  </si>
  <si>
    <t>SISTEMATSKI PREGELDI</t>
  </si>
  <si>
    <t>Prihodi od sufinanciranja cijene usluga</t>
  </si>
  <si>
    <t>Dodatna ulaganja na građevinskim objektima</t>
  </si>
  <si>
    <t>RASHODI ZA DODATNA ULAGANJA U NEFINANCIJSKOJ IMOVINI</t>
  </si>
  <si>
    <t>AKTIVNOST: ADMINISTRATIVNO, TEHNIČKO I STRUČNO OSOBLJE</t>
  </si>
  <si>
    <t>Vlastiti prihodi - najam i prodaja proizvoda</t>
  </si>
  <si>
    <t>Sveukupno po izvorima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</si>
  <si>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</si>
  <si>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</si>
  <si>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</si>
  <si>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za rad predstavničkih i izvršnih tijela, povjerenstava i sl.</t>
  </si>
  <si>
    <t>Prekovremeni rad</t>
  </si>
  <si>
    <t>Troškovi sudskih postupaka</t>
  </si>
  <si>
    <t>Prihodi od naknada šteta s osnova osiguranja</t>
  </si>
  <si>
    <t>Procjena 2024.</t>
  </si>
  <si>
    <t>Prihodi od prodaje uredskog namještaja</t>
  </si>
  <si>
    <r>
      <t>Uredska oprema i namještaj-</t>
    </r>
    <r>
      <rPr>
        <b/>
        <sz val="14"/>
        <rFont val="Times New Roman"/>
        <family val="1"/>
        <charset val="238"/>
      </rPr>
      <t>višak sufinanciranje</t>
    </r>
  </si>
  <si>
    <r>
      <t>Usluge telefona, pošte i prijevoza-</t>
    </r>
    <r>
      <rPr>
        <b/>
        <sz val="14"/>
        <rFont val="Times New Roman"/>
        <family val="1"/>
        <charset val="238"/>
      </rPr>
      <t>višak županija</t>
    </r>
  </si>
  <si>
    <r>
      <t xml:space="preserve">Ostali nespomenuti rashodi- </t>
    </r>
    <r>
      <rPr>
        <b/>
        <sz val="14"/>
        <rFont val="Times New Roman"/>
        <family val="1"/>
        <charset val="238"/>
      </rPr>
      <t>višak županija</t>
    </r>
  </si>
  <si>
    <r>
      <t xml:space="preserve">Plaće za redovan rad- </t>
    </r>
    <r>
      <rPr>
        <b/>
        <sz val="14"/>
        <rFont val="Times New Roman"/>
        <family val="1"/>
        <charset val="238"/>
      </rPr>
      <t>VIŠAK DRŽAVA</t>
    </r>
  </si>
  <si>
    <r>
      <t>Naknade građanima i kućanstvima u naravi- Z</t>
    </r>
    <r>
      <rPr>
        <b/>
        <sz val="14"/>
        <rFont val="Times New Roman"/>
        <family val="1"/>
        <charset val="238"/>
      </rPr>
      <t>aklada</t>
    </r>
  </si>
  <si>
    <r>
      <t>Materijal i sirovine- Za</t>
    </r>
    <r>
      <rPr>
        <b/>
        <sz val="14"/>
        <rFont val="Times New Roman"/>
        <family val="1"/>
        <charset val="238"/>
      </rPr>
      <t>klada</t>
    </r>
  </si>
  <si>
    <r>
      <t>Materijal i sirovine - Š</t>
    </r>
    <r>
      <rPr>
        <b/>
        <sz val="14"/>
        <rFont val="Times New Roman"/>
        <family val="1"/>
        <charset val="238"/>
      </rPr>
      <t>kolska shema</t>
    </r>
  </si>
  <si>
    <r>
      <t>Doprinosi za zdravstv. osig.-</t>
    </r>
    <r>
      <rPr>
        <b/>
        <sz val="14"/>
        <rFont val="Times New Roman"/>
        <family val="1"/>
        <charset val="238"/>
      </rPr>
      <t>VIŠAK DRŽAVA</t>
    </r>
  </si>
  <si>
    <r>
      <t>Doprinosi za obvezn.osig.u sl.nezap.-</t>
    </r>
    <r>
      <rPr>
        <b/>
        <sz val="14"/>
        <rFont val="Times New Roman"/>
        <family val="1"/>
        <charset val="238"/>
      </rPr>
      <t>VIŠAK</t>
    </r>
  </si>
  <si>
    <r>
      <t xml:space="preserve">72212 </t>
    </r>
    <r>
      <rPr>
        <sz val="11"/>
        <rFont val="Times New Roman"/>
        <family val="1"/>
        <charset val="238"/>
      </rPr>
      <t>Prihodi od prodaje uredskog namještaja</t>
    </r>
  </si>
  <si>
    <t>Prihodi od prodaje ili zamjene nefinancijjske imovine</t>
  </si>
  <si>
    <t>Marina Šverko, mag. oec.</t>
  </si>
  <si>
    <t>Sastavila: Marina Šverko, mag.oec.</t>
  </si>
  <si>
    <r>
      <t xml:space="preserve">63622 </t>
    </r>
    <r>
      <rPr>
        <sz val="11"/>
        <rFont val="Times New Roman"/>
        <family val="1"/>
        <charset val="238"/>
      </rPr>
      <t>Kapitalne pomoći proračunskim korisnicima iz proračuna koji im nije nadležan - Državni proračun</t>
    </r>
  </si>
  <si>
    <r>
      <t xml:space="preserve">Uredski materijal i ostali mat. - </t>
    </r>
    <r>
      <rPr>
        <b/>
        <sz val="14"/>
        <rFont val="Times New Roman"/>
        <family val="1"/>
        <charset val="238"/>
      </rPr>
      <t>VIŠAK - ŽUPANIJA</t>
    </r>
  </si>
  <si>
    <t>Opći prihodi primici - GRAD PULA</t>
  </si>
  <si>
    <t>OPĆI PRIHODI I PRIMICI GRAD PULA - REDOVNI PROGRAM (GOO)</t>
  </si>
  <si>
    <t xml:space="preserve"> Plan 2023.</t>
  </si>
  <si>
    <t>Procjena 2025..</t>
  </si>
  <si>
    <t>Procjena 2025.</t>
  </si>
  <si>
    <t>Posebni uvjeti rada</t>
  </si>
  <si>
    <t>Prijedlog financijskog plana za 2023. godinu</t>
  </si>
  <si>
    <t>VIŠAK 2022.</t>
  </si>
  <si>
    <t xml:space="preserve">VIŠAK 2022. </t>
  </si>
  <si>
    <t xml:space="preserve">TEKUĆI PROJEKT "ZAJEDNO DO ZNANJA IV" </t>
  </si>
  <si>
    <t>PLAN 2023.</t>
  </si>
  <si>
    <t>Opći prihodi  i primici GRAD PULA i višak iz 2022.</t>
  </si>
  <si>
    <t>mag.prim.educ. Ana Bačić</t>
  </si>
  <si>
    <t>u eur</t>
  </si>
  <si>
    <t>2024. godina</t>
  </si>
  <si>
    <t>Ukupno prihodi i primici za 2023.</t>
  </si>
  <si>
    <t>FINANCIJSKI PLAN - Procjena prihoda i primitaka za 2023.</t>
  </si>
  <si>
    <t>2023.</t>
  </si>
  <si>
    <t>FINANCIJSKI PLAN - Procjena prihoda i primitaka za 2024. i 2025. godinu</t>
  </si>
  <si>
    <t>2025. godina</t>
  </si>
  <si>
    <t>u eurima</t>
  </si>
  <si>
    <t>Prijedlog plana 
za 2023.</t>
  </si>
  <si>
    <t>Projekcija plana
za 2024.</t>
  </si>
  <si>
    <t>Projekcija plana 
za 2025.</t>
  </si>
  <si>
    <t>POMOĆI TEMELJEM PRIJENOSA EU SREDSTAVA - POMOĆNICI U NASTAVI</t>
  </si>
  <si>
    <t>Ukupno prihodi i primici za 2024. i 2025.</t>
  </si>
  <si>
    <t>Pomoći temeljem prijenosa EU sredstava</t>
  </si>
  <si>
    <t>PRIJEDLOG FINANCIJSKOG PLANA ZA 2023. i                                                                                                                                                PROJEKCIJA PLANA ZA  2024. i 2025. GODINU</t>
  </si>
  <si>
    <t>Klasa: 400-02/22-01/01</t>
  </si>
  <si>
    <t>Urbroj: 2168/01-55-56-01-22-1</t>
  </si>
  <si>
    <t>Opći prihodi i primici GRAD PULA - POMOĆNIK U NASTAVI</t>
  </si>
  <si>
    <t xml:space="preserve">v.d. Ana Bačić mag.prim.educ </t>
  </si>
  <si>
    <t xml:space="preserve"> v.d. Ana Bačić mag.prim.educ.</t>
  </si>
  <si>
    <t>TEKUĆI PROJEKT - POMOĆNICI U NASTAVI od 09.2022.</t>
  </si>
  <si>
    <t>U Puli,27.09.2022. godine</t>
  </si>
  <si>
    <t>U Puli, 27.09.2022. godine</t>
  </si>
  <si>
    <t>Pula, 27.09.2022. godine</t>
  </si>
  <si>
    <t>Ana Bačić mag.prim.educ</t>
  </si>
  <si>
    <t>Pula, 27.09.2022.</t>
  </si>
</sst>
</file>

<file path=xl/styles.xml><?xml version="1.0" encoding="utf-8"?>
<styleSheet xmlns="http://schemas.openxmlformats.org/spreadsheetml/2006/main">
  <numFmts count="1">
    <numFmt numFmtId="164" formatCode="0.00000%"/>
  </numFmts>
  <fonts count="61"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8"/>
      <name val="Arial"/>
      <family val="2"/>
      <charset val="238"/>
    </font>
    <font>
      <b/>
      <i/>
      <sz val="18"/>
      <name val="Times New Roman"/>
      <family val="1"/>
      <charset val="238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  <bgColor indexed="42"/>
      </patternFill>
    </fill>
    <fill>
      <patternFill patternType="solid">
        <fgColor indexed="11"/>
        <bgColor indexed="22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49" fillId="16" borderId="2" applyNumberFormat="0" applyAlignment="0" applyProtection="0"/>
    <xf numFmtId="0" fontId="30" fillId="17" borderId="3" applyNumberFormat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4" fillId="7" borderId="2" applyNumberFormat="0" applyAlignment="0" applyProtection="0"/>
    <xf numFmtId="0" fontId="32" fillId="0" borderId="8" applyNumberFormat="0" applyFill="0" applyAlignment="0" applyProtection="0"/>
    <xf numFmtId="0" fontId="50" fillId="7" borderId="0" applyNumberFormat="0" applyBorder="0" applyAlignment="0" applyProtection="0"/>
    <xf numFmtId="0" fontId="35" fillId="4" borderId="1" applyNumberFormat="0" applyFont="0" applyAlignment="0" applyProtection="0"/>
    <xf numFmtId="0" fontId="35" fillId="0" borderId="0"/>
    <xf numFmtId="0" fontId="24" fillId="16" borderId="7" applyNumberFormat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3" fontId="1" fillId="0" borderId="0" xfId="0" applyNumberFormat="1" applyFont="1" applyFill="1" applyAlignment="1" applyProtection="1">
      <alignment wrapText="1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3" fontId="4" fillId="0" borderId="0" xfId="0" applyNumberFormat="1" applyFont="1" applyFill="1"/>
    <xf numFmtId="3" fontId="1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 vertical="center" indent="3"/>
    </xf>
    <xf numFmtId="3" fontId="10" fillId="0" borderId="10" xfId="0" applyNumberFormat="1" applyFont="1" applyFill="1" applyBorder="1" applyAlignment="1">
      <alignment horizontal="center" vertical="center" wrapText="1" readingOrder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right" vertical="center" indent="2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Protection="1">
      <protection locked="0"/>
    </xf>
    <xf numFmtId="3" fontId="7" fillId="0" borderId="0" xfId="0" applyNumberFormat="1" applyFont="1" applyFill="1"/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/>
    <xf numFmtId="0" fontId="1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/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0" borderId="10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6" fillId="0" borderId="0" xfId="0" applyFont="1"/>
    <xf numFmtId="0" fontId="15" fillId="18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4" fontId="18" fillId="0" borderId="10" xfId="0" applyNumberFormat="1" applyFont="1" applyFill="1" applyBorder="1" applyAlignment="1">
      <alignment horizontal="righ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6" fillId="0" borderId="0" xfId="0" applyFont="1" applyFill="1"/>
    <xf numFmtId="0" fontId="15" fillId="0" borderId="1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3" fontId="20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4" fontId="18" fillId="0" borderId="10" xfId="0" applyNumberFormat="1" applyFont="1" applyBorder="1" applyAlignment="1">
      <alignment horizontal="right" vertical="center" indent="1"/>
    </xf>
    <xf numFmtId="0" fontId="37" fillId="0" borderId="0" xfId="38" applyNumberFormat="1" applyFont="1" applyFill="1" applyBorder="1" applyAlignment="1" applyProtection="1"/>
    <xf numFmtId="0" fontId="36" fillId="0" borderId="0" xfId="38" applyNumberFormat="1" applyFont="1" applyFill="1" applyBorder="1" applyAlignment="1" applyProtection="1"/>
    <xf numFmtId="0" fontId="41" fillId="0" borderId="0" xfId="38" applyNumberFormat="1" applyFont="1" applyFill="1" applyBorder="1" applyAlignment="1" applyProtection="1">
      <alignment horizontal="left" wrapText="1"/>
    </xf>
    <xf numFmtId="0" fontId="42" fillId="0" borderId="0" xfId="38" applyNumberFormat="1" applyFont="1" applyFill="1" applyBorder="1" applyAlignment="1" applyProtection="1">
      <alignment wrapText="1"/>
    </xf>
    <xf numFmtId="0" fontId="43" fillId="0" borderId="11" xfId="38" quotePrefix="1" applyFont="1" applyBorder="1" applyAlignment="1">
      <alignment horizontal="left" wrapText="1"/>
    </xf>
    <xf numFmtId="0" fontId="43" fillId="0" borderId="12" xfId="38" quotePrefix="1" applyFont="1" applyBorder="1" applyAlignment="1">
      <alignment horizontal="left" wrapText="1"/>
    </xf>
    <xf numFmtId="0" fontId="43" fillId="0" borderId="12" xfId="38" quotePrefix="1" applyFont="1" applyBorder="1" applyAlignment="1">
      <alignment horizontal="center" wrapText="1"/>
    </xf>
    <xf numFmtId="0" fontId="44" fillId="0" borderId="12" xfId="38" quotePrefix="1" applyNumberFormat="1" applyFont="1" applyFill="1" applyBorder="1" applyAlignment="1" applyProtection="1">
      <alignment horizontal="left"/>
    </xf>
    <xf numFmtId="0" fontId="39" fillId="0" borderId="13" xfId="38" applyNumberFormat="1" applyFont="1" applyFill="1" applyBorder="1" applyAlignment="1" applyProtection="1">
      <alignment horizontal="center" wrapText="1"/>
    </xf>
    <xf numFmtId="0" fontId="39" fillId="0" borderId="13" xfId="38" applyNumberFormat="1" applyFont="1" applyFill="1" applyBorder="1" applyAlignment="1" applyProtection="1">
      <alignment horizontal="center" vertical="center" wrapText="1"/>
    </xf>
    <xf numFmtId="0" fontId="45" fillId="0" borderId="14" xfId="38" applyFont="1" applyBorder="1" applyAlignment="1">
      <alignment horizontal="center" vertical="center" wrapText="1"/>
    </xf>
    <xf numFmtId="0" fontId="47" fillId="0" borderId="12" xfId="38" applyNumberFormat="1" applyFont="1" applyFill="1" applyBorder="1" applyAlignment="1" applyProtection="1">
      <alignment horizontal="left" vertical="center" indent="1"/>
    </xf>
    <xf numFmtId="4" fontId="11" fillId="0" borderId="13" xfId="38" applyNumberFormat="1" applyFont="1" applyFill="1" applyBorder="1" applyAlignment="1" applyProtection="1">
      <alignment horizontal="right" vertical="center" wrapText="1" indent="1"/>
    </xf>
    <xf numFmtId="0" fontId="45" fillId="0" borderId="0" xfId="38" applyFont="1" applyBorder="1" applyAlignment="1">
      <alignment horizontal="left" vertical="center" wrapText="1" indent="1"/>
    </xf>
    <xf numFmtId="0" fontId="37" fillId="0" borderId="0" xfId="38" applyNumberFormat="1" applyFont="1" applyFill="1" applyBorder="1" applyAlignment="1" applyProtection="1">
      <alignment horizontal="left" vertical="center" indent="1"/>
    </xf>
    <xf numFmtId="4" fontId="11" fillId="0" borderId="13" xfId="38" applyNumberFormat="1" applyFont="1" applyFill="1" applyBorder="1" applyAlignment="1">
      <alignment horizontal="right" vertical="center" indent="1"/>
    </xf>
    <xf numFmtId="0" fontId="10" fillId="0" borderId="11" xfId="38" applyFont="1" applyBorder="1" applyAlignment="1">
      <alignment horizontal="left" vertical="center" indent="1"/>
    </xf>
    <xf numFmtId="4" fontId="36" fillId="0" borderId="13" xfId="38" applyNumberFormat="1" applyFont="1" applyFill="1" applyBorder="1" applyAlignment="1" applyProtection="1">
      <alignment horizontal="right" vertical="center" wrapText="1" indent="1"/>
    </xf>
    <xf numFmtId="4" fontId="43" fillId="0" borderId="13" xfId="38" applyNumberFormat="1" applyFont="1" applyFill="1" applyBorder="1" applyAlignment="1" applyProtection="1">
      <alignment horizontal="right" vertical="center" wrapText="1" indent="1"/>
    </xf>
    <xf numFmtId="0" fontId="43" fillId="0" borderId="12" xfId="38" quotePrefix="1" applyNumberFormat="1" applyFont="1" applyFill="1" applyBorder="1" applyAlignment="1" applyProtection="1">
      <alignment horizontal="left"/>
    </xf>
    <xf numFmtId="4" fontId="43" fillId="0" borderId="11" xfId="38" applyNumberFormat="1" applyFont="1" applyFill="1" applyBorder="1" applyAlignment="1">
      <alignment horizontal="right" vertical="center" indent="1"/>
    </xf>
    <xf numFmtId="0" fontId="42" fillId="0" borderId="0" xfId="38" applyNumberFormat="1" applyFont="1" applyFill="1" applyBorder="1" applyAlignment="1" applyProtection="1"/>
    <xf numFmtId="0" fontId="43" fillId="0" borderId="11" xfId="38" quotePrefix="1" applyFont="1" applyBorder="1" applyAlignment="1">
      <alignment horizontal="left" vertical="center" wrapText="1" indent="1"/>
    </xf>
    <xf numFmtId="0" fontId="43" fillId="0" borderId="12" xfId="38" quotePrefix="1" applyFont="1" applyBorder="1" applyAlignment="1">
      <alignment horizontal="left" vertical="center" wrapText="1" indent="1"/>
    </xf>
    <xf numFmtId="0" fontId="43" fillId="0" borderId="12" xfId="38" quotePrefix="1" applyNumberFormat="1" applyFont="1" applyFill="1" applyBorder="1" applyAlignment="1" applyProtection="1">
      <alignment horizontal="left" vertical="center" indent="1"/>
    </xf>
    <xf numFmtId="4" fontId="36" fillId="0" borderId="13" xfId="38" applyNumberFormat="1" applyFont="1" applyFill="1" applyBorder="1" applyAlignment="1">
      <alignment horizontal="right" vertical="center" indent="1"/>
    </xf>
    <xf numFmtId="0" fontId="43" fillId="0" borderId="12" xfId="38" quotePrefix="1" applyFont="1" applyBorder="1" applyAlignment="1">
      <alignment horizontal="left" vertical="center" indent="1"/>
    </xf>
    <xf numFmtId="0" fontId="43" fillId="0" borderId="12" xfId="38" applyNumberFormat="1" applyFont="1" applyFill="1" applyBorder="1" applyAlignment="1" applyProtection="1">
      <alignment horizontal="left" vertical="center" wrapText="1" indent="1"/>
    </xf>
    <xf numFmtId="0" fontId="36" fillId="0" borderId="12" xfId="38" applyNumberFormat="1" applyFont="1" applyFill="1" applyBorder="1" applyAlignment="1" applyProtection="1">
      <alignment horizontal="left" vertical="center" wrapText="1" indent="1"/>
    </xf>
    <xf numFmtId="4" fontId="42" fillId="0" borderId="13" xfId="38" applyNumberFormat="1" applyFont="1" applyFill="1" applyBorder="1" applyAlignment="1" applyProtection="1">
      <alignment horizontal="right" vertical="center" indent="1"/>
    </xf>
    <xf numFmtId="4" fontId="43" fillId="0" borderId="13" xfId="38" applyNumberFormat="1" applyFont="1" applyFill="1" applyBorder="1" applyAlignment="1">
      <alignment horizontal="right" vertical="center" indent="1"/>
    </xf>
    <xf numFmtId="0" fontId="10" fillId="0" borderId="0" xfId="38" quotePrefix="1" applyNumberFormat="1" applyFont="1" applyFill="1" applyBorder="1" applyAlignment="1" applyProtection="1">
      <alignment horizontal="left" vertical="center" wrapText="1" indent="1"/>
    </xf>
    <xf numFmtId="0" fontId="46" fillId="0" borderId="0" xfId="38" applyNumberFormat="1" applyFont="1" applyFill="1" applyBorder="1" applyAlignment="1" applyProtection="1">
      <alignment horizontal="left" vertical="center" wrapText="1" indent="1"/>
    </xf>
    <xf numFmtId="4" fontId="43" fillId="0" borderId="0" xfId="38" applyNumberFormat="1" applyFont="1" applyFill="1" applyBorder="1" applyAlignment="1">
      <alignment horizontal="right" vertical="center" indent="1"/>
    </xf>
    <xf numFmtId="0" fontId="37" fillId="0" borderId="0" xfId="38" applyNumberFormat="1" applyFont="1" applyFill="1" applyBorder="1" applyAlignment="1" applyProtection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6" fillId="19" borderId="10" xfId="0" applyNumberFormat="1" applyFont="1" applyFill="1" applyBorder="1" applyAlignment="1">
      <alignment horizontal="right" vertical="center" indent="2"/>
    </xf>
    <xf numFmtId="0" fontId="6" fillId="19" borderId="10" xfId="0" applyNumberFormat="1" applyFont="1" applyFill="1" applyBorder="1" applyAlignment="1">
      <alignment horizontal="left" vertical="center" wrapText="1" indent="1"/>
    </xf>
    <xf numFmtId="3" fontId="6" fillId="19" borderId="10" xfId="0" applyNumberFormat="1" applyFont="1" applyFill="1" applyBorder="1" applyAlignment="1">
      <alignment vertical="center"/>
    </xf>
    <xf numFmtId="0" fontId="6" fillId="19" borderId="10" xfId="0" applyNumberFormat="1" applyFont="1" applyFill="1" applyBorder="1" applyAlignment="1" applyProtection="1">
      <alignment horizontal="right" vertical="center" indent="2"/>
    </xf>
    <xf numFmtId="0" fontId="6" fillId="19" borderId="10" xfId="0" applyNumberFormat="1" applyFont="1" applyFill="1" applyBorder="1" applyAlignment="1" applyProtection="1">
      <alignment horizontal="left" vertical="center" wrapText="1" indent="1"/>
    </xf>
    <xf numFmtId="3" fontId="6" fillId="19" borderId="10" xfId="0" applyNumberFormat="1" applyFont="1" applyFill="1" applyBorder="1" applyAlignment="1" applyProtection="1">
      <alignment vertical="center"/>
    </xf>
    <xf numFmtId="3" fontId="6" fillId="19" borderId="10" xfId="0" applyNumberFormat="1" applyFont="1" applyFill="1" applyBorder="1" applyAlignment="1" applyProtection="1">
      <alignment vertical="center" wrapText="1"/>
    </xf>
    <xf numFmtId="3" fontId="6" fillId="19" borderId="10" xfId="0" applyNumberFormat="1" applyFont="1" applyFill="1" applyBorder="1" applyAlignment="1">
      <alignment horizontal="right" vertical="center"/>
    </xf>
    <xf numFmtId="3" fontId="6" fillId="19" borderId="10" xfId="0" applyNumberFormat="1" applyFont="1" applyFill="1" applyBorder="1" applyAlignment="1">
      <alignment horizontal="right" vertical="center" wrapText="1"/>
    </xf>
    <xf numFmtId="0" fontId="6" fillId="19" borderId="10" xfId="0" applyNumberFormat="1" applyFont="1" applyFill="1" applyBorder="1" applyAlignment="1">
      <alignment horizontal="left" vertical="center"/>
    </xf>
    <xf numFmtId="0" fontId="4" fillId="19" borderId="10" xfId="0" applyNumberFormat="1" applyFont="1" applyFill="1" applyBorder="1" applyAlignment="1">
      <alignment horizontal="right" vertical="center" indent="2"/>
    </xf>
    <xf numFmtId="0" fontId="6" fillId="19" borderId="10" xfId="0" applyNumberFormat="1" applyFont="1" applyFill="1" applyBorder="1" applyAlignment="1">
      <alignment horizontal="left" vertical="center" indent="1"/>
    </xf>
    <xf numFmtId="0" fontId="6" fillId="20" borderId="10" xfId="0" applyNumberFormat="1" applyFont="1" applyFill="1" applyBorder="1" applyAlignment="1">
      <alignment horizontal="right" vertical="center" indent="2"/>
    </xf>
    <xf numFmtId="0" fontId="6" fillId="20" borderId="10" xfId="0" applyNumberFormat="1" applyFont="1" applyFill="1" applyBorder="1" applyAlignment="1">
      <alignment horizontal="left" vertical="center" wrapText="1" indent="1"/>
    </xf>
    <xf numFmtId="3" fontId="6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 wrapText="1"/>
    </xf>
    <xf numFmtId="0" fontId="6" fillId="21" borderId="10" xfId="0" applyNumberFormat="1" applyFont="1" applyFill="1" applyBorder="1" applyAlignment="1" applyProtection="1">
      <alignment horizontal="right" vertical="center" indent="2"/>
    </xf>
    <xf numFmtId="0" fontId="6" fillId="21" borderId="10" xfId="0" applyNumberFormat="1" applyFont="1" applyFill="1" applyBorder="1" applyAlignment="1" applyProtection="1">
      <alignment horizontal="left" vertical="center" wrapText="1" indent="1"/>
    </xf>
    <xf numFmtId="3" fontId="6" fillId="21" borderId="10" xfId="0" applyNumberFormat="1" applyFont="1" applyFill="1" applyBorder="1" applyAlignment="1" applyProtection="1">
      <alignment vertical="center"/>
    </xf>
    <xf numFmtId="3" fontId="6" fillId="21" borderId="10" xfId="0" applyNumberFormat="1" applyFont="1" applyFill="1" applyBorder="1" applyAlignment="1" applyProtection="1">
      <alignment vertical="center" wrapText="1"/>
    </xf>
    <xf numFmtId="3" fontId="7" fillId="21" borderId="10" xfId="0" applyNumberFormat="1" applyFont="1" applyFill="1" applyBorder="1" applyProtection="1"/>
    <xf numFmtId="3" fontId="6" fillId="20" borderId="10" xfId="0" applyNumberFormat="1" applyFont="1" applyFill="1" applyBorder="1" applyAlignment="1" applyProtection="1">
      <alignment vertical="center"/>
      <protection locked="0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6" fillId="20" borderId="10" xfId="0" applyNumberFormat="1" applyFont="1" applyFill="1" applyBorder="1" applyAlignment="1">
      <alignment horizontal="right" vertical="center"/>
    </xf>
    <xf numFmtId="3" fontId="6" fillId="20" borderId="10" xfId="0" applyNumberFormat="1" applyFont="1" applyFill="1" applyBorder="1" applyAlignment="1" applyProtection="1">
      <alignment horizontal="right" vertical="center"/>
      <protection locked="0"/>
    </xf>
    <xf numFmtId="3" fontId="6" fillId="20" borderId="10" xfId="0" applyNumberFormat="1" applyFont="1" applyFill="1" applyBorder="1" applyAlignment="1">
      <alignment horizontal="right" vertical="center" wrapText="1" indent="2"/>
    </xf>
    <xf numFmtId="3" fontId="6" fillId="20" borderId="10" xfId="0" applyNumberFormat="1" applyFont="1" applyFill="1" applyBorder="1" applyAlignment="1">
      <alignment horizontal="left" vertical="center" wrapText="1" indent="1"/>
    </xf>
    <xf numFmtId="3" fontId="6" fillId="20" borderId="10" xfId="0" applyNumberFormat="1" applyFont="1" applyFill="1" applyBorder="1" applyAlignment="1">
      <alignment horizontal="right" vertical="center" wrapText="1"/>
    </xf>
    <xf numFmtId="0" fontId="6" fillId="2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indent="2"/>
    </xf>
    <xf numFmtId="0" fontId="4" fillId="0" borderId="10" xfId="0" applyNumberFormat="1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Alignment="1">
      <alignment horizontal="left" vertical="center" indent="3"/>
    </xf>
    <xf numFmtId="3" fontId="53" fillId="0" borderId="0" xfId="0" applyNumberFormat="1" applyFont="1" applyFill="1"/>
    <xf numFmtId="3" fontId="10" fillId="0" borderId="15" xfId="0" applyNumberFormat="1" applyFont="1" applyFill="1" applyBorder="1" applyAlignment="1">
      <alignment horizontal="center" vertical="center" wrapText="1" readingOrder="1"/>
    </xf>
    <xf numFmtId="3" fontId="10" fillId="0" borderId="15" xfId="0" quotePrefix="1" applyNumberFormat="1" applyFont="1" applyFill="1" applyBorder="1" applyAlignment="1">
      <alignment horizontal="center" vertical="center" wrapText="1" readingOrder="1"/>
    </xf>
    <xf numFmtId="3" fontId="11" fillId="0" borderId="15" xfId="0" applyNumberFormat="1" applyFont="1" applyFill="1" applyBorder="1" applyAlignment="1">
      <alignment wrapText="1"/>
    </xf>
    <xf numFmtId="3" fontId="11" fillId="0" borderId="16" xfId="0" applyNumberFormat="1" applyFont="1" applyFill="1" applyBorder="1" applyAlignment="1">
      <alignment wrapText="1"/>
    </xf>
    <xf numFmtId="3" fontId="10" fillId="0" borderId="15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17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 indent="1"/>
    </xf>
    <xf numFmtId="4" fontId="18" fillId="0" borderId="17" xfId="0" applyNumberFormat="1" applyFont="1" applyFill="1" applyBorder="1" applyAlignment="1">
      <alignment horizontal="right" vertical="center" indent="1"/>
    </xf>
    <xf numFmtId="4" fontId="18" fillId="0" borderId="18" xfId="0" applyNumberFormat="1" applyFont="1" applyBorder="1" applyAlignment="1">
      <alignment horizontal="right" vertical="center" indent="1"/>
    </xf>
    <xf numFmtId="4" fontId="18" fillId="0" borderId="17" xfId="0" applyNumberFormat="1" applyFont="1" applyBorder="1" applyAlignment="1">
      <alignment horizontal="right" vertical="center" indent="1"/>
    </xf>
    <xf numFmtId="0" fontId="15" fillId="18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3" fontId="56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 wrapText="1"/>
      <protection locked="0"/>
    </xf>
    <xf numFmtId="3" fontId="56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3" fontId="4" fillId="0" borderId="13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 readingOrder="1"/>
    </xf>
    <xf numFmtId="3" fontId="57" fillId="0" borderId="15" xfId="0" applyNumberFormat="1" applyFont="1" applyFill="1" applyBorder="1" applyAlignment="1">
      <alignment horizontal="center" vertical="center" wrapText="1" shrinkToFit="1" readingOrder="1"/>
    </xf>
    <xf numFmtId="3" fontId="4" fillId="0" borderId="13" xfId="0" applyNumberFormat="1" applyFont="1" applyFill="1" applyBorder="1" applyAlignment="1"/>
    <xf numFmtId="3" fontId="6" fillId="19" borderId="15" xfId="0" applyNumberFormat="1" applyFont="1" applyFill="1" applyBorder="1" applyAlignment="1">
      <alignment horizontal="left" vertical="center"/>
    </xf>
    <xf numFmtId="3" fontId="6" fillId="19" borderId="15" xfId="0" applyNumberFormat="1" applyFont="1" applyFill="1" applyBorder="1" applyAlignment="1">
      <alignment vertical="center"/>
    </xf>
    <xf numFmtId="0" fontId="4" fillId="19" borderId="21" xfId="0" applyNumberFormat="1" applyFont="1" applyFill="1" applyBorder="1" applyAlignment="1">
      <alignment horizontal="right" vertical="center" indent="2"/>
    </xf>
    <xf numFmtId="0" fontId="6" fillId="19" borderId="21" xfId="0" applyNumberFormat="1" applyFont="1" applyFill="1" applyBorder="1" applyAlignment="1">
      <alignment horizontal="left" vertical="center"/>
    </xf>
    <xf numFmtId="3" fontId="6" fillId="19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 indent="2"/>
      <protection locked="0"/>
    </xf>
    <xf numFmtId="3" fontId="4" fillId="0" borderId="22" xfId="0" applyNumberFormat="1" applyFont="1" applyFill="1" applyBorder="1" applyProtection="1">
      <protection locked="0"/>
    </xf>
    <xf numFmtId="0" fontId="4" fillId="0" borderId="23" xfId="0" applyNumberFormat="1" applyFont="1" applyFill="1" applyBorder="1" applyAlignment="1">
      <alignment horizontal="right" vertical="center" indent="2"/>
    </xf>
    <xf numFmtId="0" fontId="6" fillId="0" borderId="23" xfId="0" applyNumberFormat="1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vertical="center"/>
    </xf>
    <xf numFmtId="3" fontId="6" fillId="19" borderId="24" xfId="0" applyNumberFormat="1" applyFont="1" applyFill="1" applyBorder="1" applyAlignment="1">
      <alignment vertical="center"/>
    </xf>
    <xf numFmtId="3" fontId="1" fillId="0" borderId="25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6" fillId="20" borderId="15" xfId="0" applyNumberFormat="1" applyFont="1" applyFill="1" applyBorder="1" applyAlignment="1">
      <alignment vertical="center"/>
    </xf>
    <xf numFmtId="0" fontId="58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Protection="1">
      <protection locked="0"/>
    </xf>
    <xf numFmtId="4" fontId="59" fillId="23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8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/>
    <xf numFmtId="3" fontId="4" fillId="0" borderId="21" xfId="0" applyNumberFormat="1" applyFont="1" applyFill="1" applyBorder="1" applyProtection="1">
      <protection locked="0"/>
    </xf>
    <xf numFmtId="0" fontId="6" fillId="19" borderId="10" xfId="0" applyNumberFormat="1" applyFont="1" applyFill="1" applyBorder="1" applyAlignment="1">
      <alignment horizontal="left" vertical="center" wrapText="1" shrinkToFit="1"/>
    </xf>
    <xf numFmtId="3" fontId="18" fillId="0" borderId="10" xfId="0" applyNumberFormat="1" applyFont="1" applyFill="1" applyBorder="1" applyAlignment="1">
      <alignment horizontal="right" vertical="center" indent="1"/>
    </xf>
    <xf numFmtId="3" fontId="18" fillId="0" borderId="10" xfId="0" applyNumberFormat="1" applyFont="1" applyFill="1" applyBorder="1" applyAlignment="1">
      <alignment horizontal="right" vertical="center" wrapText="1" indent="1"/>
    </xf>
    <xf numFmtId="3" fontId="19" fillId="0" borderId="10" xfId="0" applyNumberFormat="1" applyFont="1" applyFill="1" applyBorder="1" applyAlignment="1">
      <alignment horizontal="right" vertical="center" indent="1"/>
    </xf>
    <xf numFmtId="3" fontId="17" fillId="0" borderId="10" xfId="0" applyNumberFormat="1" applyFont="1" applyFill="1" applyBorder="1" applyAlignment="1">
      <alignment horizontal="right" vertical="center" indent="1"/>
    </xf>
    <xf numFmtId="3" fontId="10" fillId="0" borderId="13" xfId="0" quotePrefix="1" applyNumberFormat="1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 applyProtection="1">
      <alignment vertical="center"/>
    </xf>
    <xf numFmtId="3" fontId="10" fillId="0" borderId="13" xfId="0" applyNumberFormat="1" applyFont="1" applyFill="1" applyBorder="1" applyAlignment="1">
      <alignment horizontal="center" vertical="center" wrapText="1" readingOrder="1"/>
    </xf>
    <xf numFmtId="3" fontId="7" fillId="0" borderId="10" xfId="0" applyNumberFormat="1" applyFont="1" applyFill="1" applyBorder="1" applyAlignment="1">
      <alignment horizontal="left" vertical="center" indent="2"/>
    </xf>
    <xf numFmtId="3" fontId="8" fillId="0" borderId="10" xfId="0" applyNumberFormat="1" applyFont="1" applyFill="1" applyBorder="1" applyAlignment="1">
      <alignment horizontal="left" vertical="center" indent="2"/>
    </xf>
    <xf numFmtId="3" fontId="7" fillId="0" borderId="10" xfId="0" applyNumberFormat="1" applyFont="1" applyFill="1" applyBorder="1" applyAlignment="1">
      <alignment horizontal="left" vertical="center" wrapText="1" indent="2"/>
    </xf>
    <xf numFmtId="0" fontId="2" fillId="0" borderId="29" xfId="0" applyFont="1" applyFill="1" applyBorder="1" applyAlignment="1">
      <alignment horizontal="left" vertical="center" wrapText="1" indent="2" shrinkToFit="1"/>
    </xf>
    <xf numFmtId="3" fontId="5" fillId="0" borderId="10" xfId="0" applyNumberFormat="1" applyFont="1" applyFill="1" applyBorder="1" applyAlignment="1">
      <alignment horizontal="left" vertical="center" indent="2"/>
    </xf>
    <xf numFmtId="3" fontId="7" fillId="0" borderId="26" xfId="0" applyNumberFormat="1" applyFont="1" applyFill="1" applyBorder="1" applyAlignment="1">
      <alignment horizontal="left" vertical="center" wrapText="1" indent="2"/>
    </xf>
    <xf numFmtId="0" fontId="0" fillId="0" borderId="29" xfId="0" applyBorder="1" applyAlignment="1">
      <alignment horizontal="left" vertical="center" indent="2"/>
    </xf>
    <xf numFmtId="3" fontId="4" fillId="0" borderId="0" xfId="0" applyNumberFormat="1" applyFont="1" applyFill="1" applyBorder="1" applyAlignment="1"/>
    <xf numFmtId="3" fontId="7" fillId="0" borderId="29" xfId="0" applyNumberFormat="1" applyFont="1" applyFill="1" applyBorder="1" applyAlignment="1">
      <alignment horizontal="left" vertical="center" indent="2"/>
    </xf>
    <xf numFmtId="3" fontId="4" fillId="0" borderId="37" xfId="0" applyNumberFormat="1" applyFont="1" applyFill="1" applyBorder="1" applyAlignment="1"/>
    <xf numFmtId="3" fontId="4" fillId="0" borderId="38" xfId="0" applyNumberFormat="1" applyFont="1" applyFill="1" applyBorder="1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0" fontId="60" fillId="0" borderId="0" xfId="0" applyFont="1"/>
    <xf numFmtId="0" fontId="36" fillId="0" borderId="0" xfId="38" applyNumberFormat="1" applyFont="1" applyFill="1" applyBorder="1" applyAlignment="1" applyProtection="1">
      <alignment horizontal="center"/>
    </xf>
    <xf numFmtId="0" fontId="36" fillId="0" borderId="0" xfId="38" applyNumberFormat="1" applyFont="1" applyFill="1" applyBorder="1" applyAlignment="1" applyProtection="1">
      <alignment horizontal="left" vertical="center" indent="3"/>
    </xf>
    <xf numFmtId="3" fontId="54" fillId="0" borderId="0" xfId="0" applyNumberFormat="1" applyFont="1" applyFill="1" applyBorder="1" applyAlignment="1">
      <alignment horizontal="left" vertical="center" wrapText="1" indent="3"/>
    </xf>
    <xf numFmtId="3" fontId="14" fillId="24" borderId="13" xfId="0" applyNumberFormat="1" applyFont="1" applyFill="1" applyBorder="1" applyAlignment="1">
      <alignment horizontal="center" vertical="center"/>
    </xf>
    <xf numFmtId="3" fontId="14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left" vertical="center"/>
    </xf>
    <xf numFmtId="3" fontId="52" fillId="24" borderId="1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3" fontId="55" fillId="24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3"/>
    </xf>
    <xf numFmtId="3" fontId="7" fillId="0" borderId="28" xfId="0" quotePrefix="1" applyNumberFormat="1" applyFont="1" applyFill="1" applyBorder="1" applyAlignment="1">
      <alignment horizontal="left" vertical="center" wrapText="1" indent="2"/>
    </xf>
    <xf numFmtId="3" fontId="7" fillId="0" borderId="29" xfId="0" applyNumberFormat="1" applyFont="1" applyFill="1" applyBorder="1" applyAlignment="1">
      <alignment horizontal="left" vertical="center" wrapText="1" indent="2"/>
    </xf>
    <xf numFmtId="3" fontId="7" fillId="0" borderId="26" xfId="0" applyNumberFormat="1" applyFont="1" applyFill="1" applyBorder="1" applyAlignment="1">
      <alignment horizontal="left" vertical="center" wrapText="1" indent="2"/>
    </xf>
    <xf numFmtId="3" fontId="7" fillId="0" borderId="10" xfId="0" quotePrefix="1" applyNumberFormat="1" applyFont="1" applyFill="1" applyBorder="1" applyAlignment="1">
      <alignment horizontal="left" vertical="center" indent="2"/>
    </xf>
    <xf numFmtId="3" fontId="7" fillId="0" borderId="10" xfId="0" applyNumberFormat="1" applyFont="1" applyFill="1" applyBorder="1" applyAlignment="1">
      <alignment horizontal="left" vertical="center" indent="2"/>
    </xf>
    <xf numFmtId="3" fontId="7" fillId="0" borderId="28" xfId="0" applyNumberFormat="1" applyFont="1" applyFill="1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quotePrefix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indent="2"/>
    </xf>
    <xf numFmtId="3" fontId="5" fillId="0" borderId="10" xfId="0" quotePrefix="1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indent="2"/>
    </xf>
    <xf numFmtId="3" fontId="8" fillId="0" borderId="10" xfId="0" applyNumberFormat="1" applyFont="1" applyFill="1" applyBorder="1" applyAlignment="1">
      <alignment horizontal="right" vertical="center" indent="3"/>
    </xf>
    <xf numFmtId="3" fontId="7" fillId="0" borderId="10" xfId="0" applyNumberFormat="1" applyFont="1" applyFill="1" applyBorder="1" applyAlignment="1">
      <alignment horizontal="left" vertical="center" wrapText="1" indent="2"/>
    </xf>
    <xf numFmtId="3" fontId="7" fillId="0" borderId="28" xfId="0" applyNumberFormat="1" applyFont="1" applyFill="1" applyBorder="1" applyAlignment="1">
      <alignment horizontal="left" vertical="center" wrapText="1" indent="2" shrinkToFit="1"/>
    </xf>
    <xf numFmtId="0" fontId="2" fillId="0" borderId="29" xfId="0" applyFont="1" applyFill="1" applyBorder="1" applyAlignment="1">
      <alignment horizontal="left" vertical="center" wrapText="1" indent="2" shrinkToFit="1"/>
    </xf>
    <xf numFmtId="0" fontId="2" fillId="0" borderId="26" xfId="0" applyFont="1" applyFill="1" applyBorder="1" applyAlignment="1">
      <alignment horizontal="left" vertical="center" wrapText="1" indent="2" shrinkToFit="1"/>
    </xf>
    <xf numFmtId="3" fontId="7" fillId="0" borderId="28" xfId="0" applyNumberFormat="1" applyFont="1" applyFill="1" applyBorder="1" applyAlignment="1">
      <alignment horizontal="right" vertical="center" indent="3"/>
    </xf>
    <xf numFmtId="3" fontId="7" fillId="0" borderId="26" xfId="0" applyNumberFormat="1" applyFont="1" applyFill="1" applyBorder="1" applyAlignment="1">
      <alignment horizontal="right" vertical="center" indent="3"/>
    </xf>
    <xf numFmtId="3" fontId="7" fillId="0" borderId="29" xfId="0" applyNumberFormat="1" applyFont="1" applyFill="1" applyBorder="1" applyAlignment="1">
      <alignment horizontal="left" vertical="center" wrapText="1" indent="2" shrinkToFit="1"/>
    </xf>
    <xf numFmtId="3" fontId="7" fillId="0" borderId="26" xfId="0" applyNumberFormat="1" applyFont="1" applyFill="1" applyBorder="1" applyAlignment="1">
      <alignment horizontal="left" vertical="center" wrapText="1" indent="2" shrinkToFit="1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15" fillId="18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22" borderId="31" xfId="0" applyFont="1" applyFill="1" applyBorder="1" applyAlignment="1">
      <alignment horizontal="center"/>
    </xf>
    <xf numFmtId="0" fontId="15" fillId="22" borderId="32" xfId="0" applyFont="1" applyFill="1" applyBorder="1" applyAlignment="1">
      <alignment horizontal="center"/>
    </xf>
    <xf numFmtId="0" fontId="15" fillId="22" borderId="33" xfId="0" applyFont="1" applyFill="1" applyBorder="1" applyAlignment="1">
      <alignment horizontal="center"/>
    </xf>
    <xf numFmtId="0" fontId="36" fillId="0" borderId="0" xfId="38" applyNumberFormat="1" applyFont="1" applyFill="1" applyBorder="1" applyAlignment="1" applyProtection="1">
      <alignment horizontal="left" vertical="center"/>
    </xf>
    <xf numFmtId="0" fontId="38" fillId="0" borderId="0" xfId="38" applyNumberFormat="1" applyFont="1" applyFill="1" applyBorder="1" applyAlignment="1" applyProtection="1">
      <alignment horizontal="center" vertical="center" wrapText="1"/>
    </xf>
    <xf numFmtId="0" fontId="40" fillId="0" borderId="0" xfId="38" applyNumberFormat="1" applyFont="1" applyFill="1" applyBorder="1" applyAlignment="1" applyProtection="1">
      <alignment vertical="center" wrapText="1"/>
    </xf>
    <xf numFmtId="0" fontId="41" fillId="0" borderId="0" xfId="38" applyNumberFormat="1" applyFont="1" applyFill="1" applyBorder="1" applyAlignment="1" applyProtection="1">
      <alignment horizontal="center" vertical="center" wrapText="1"/>
    </xf>
    <xf numFmtId="0" fontId="37" fillId="0" borderId="0" xfId="38" applyNumberFormat="1" applyFont="1" applyFill="1" applyBorder="1" applyAlignment="1" applyProtection="1"/>
    <xf numFmtId="0" fontId="42" fillId="0" borderId="0" xfId="38" applyNumberFormat="1" applyFont="1" applyFill="1" applyBorder="1" applyAlignment="1" applyProtection="1">
      <alignment horizontal="center" vertical="center" wrapText="1"/>
    </xf>
    <xf numFmtId="0" fontId="10" fillId="0" borderId="11" xfId="38" applyNumberFormat="1" applyFont="1" applyFill="1" applyBorder="1" applyAlignment="1" applyProtection="1">
      <alignment horizontal="left" vertical="center" wrapText="1" indent="1"/>
    </xf>
    <xf numFmtId="0" fontId="46" fillId="0" borderId="12" xfId="38" applyNumberFormat="1" applyFont="1" applyFill="1" applyBorder="1" applyAlignment="1" applyProtection="1">
      <alignment horizontal="left" vertical="center" wrapText="1" indent="1"/>
    </xf>
    <xf numFmtId="0" fontId="47" fillId="0" borderId="12" xfId="38" applyNumberFormat="1" applyFont="1" applyFill="1" applyBorder="1" applyAlignment="1" applyProtection="1">
      <alignment horizontal="left" vertical="center" indent="1"/>
    </xf>
    <xf numFmtId="0" fontId="10" fillId="0" borderId="11" xfId="38" quotePrefix="1" applyFont="1" applyBorder="1" applyAlignment="1">
      <alignment horizontal="left" vertical="center" indent="1"/>
    </xf>
    <xf numFmtId="0" fontId="10" fillId="0" borderId="11" xfId="38" quotePrefix="1" applyNumberFormat="1" applyFont="1" applyFill="1" applyBorder="1" applyAlignment="1" applyProtection="1">
      <alignment horizontal="left" vertical="center" wrapText="1" indent="1"/>
    </xf>
    <xf numFmtId="0" fontId="47" fillId="0" borderId="12" xfId="38" applyNumberFormat="1" applyFont="1" applyFill="1" applyBorder="1" applyAlignment="1" applyProtection="1">
      <alignment horizontal="left" vertical="center" wrapText="1" indent="1"/>
    </xf>
    <xf numFmtId="0" fontId="44" fillId="0" borderId="11" xfId="38" applyNumberFormat="1" applyFont="1" applyFill="1" applyBorder="1" applyAlignment="1" applyProtection="1">
      <alignment horizontal="left" vertical="center" wrapText="1" indent="1"/>
    </xf>
    <xf numFmtId="0" fontId="48" fillId="0" borderId="12" xfId="38" applyNumberFormat="1" applyFont="1" applyFill="1" applyBorder="1" applyAlignment="1" applyProtection="1">
      <alignment horizontal="left" vertical="center" wrapText="1" indent="1"/>
    </xf>
    <xf numFmtId="0" fontId="40" fillId="0" borderId="12" xfId="38" applyNumberFormat="1" applyFont="1" applyFill="1" applyBorder="1" applyAlignment="1" applyProtection="1">
      <alignment horizontal="left" vertical="center" indent="1"/>
    </xf>
    <xf numFmtId="0" fontId="36" fillId="0" borderId="0" xfId="38" applyNumberFormat="1" applyFont="1" applyFill="1" applyBorder="1" applyAlignment="1" applyProtection="1">
      <alignment horizontal="left" vertical="center" indent="3"/>
    </xf>
    <xf numFmtId="0" fontId="41" fillId="0" borderId="0" xfId="38" quotePrefix="1" applyNumberFormat="1" applyFont="1" applyFill="1" applyBorder="1" applyAlignment="1" applyProtection="1">
      <alignment horizontal="left" vertical="center" wrapText="1" indent="1"/>
    </xf>
    <xf numFmtId="0" fontId="42" fillId="0" borderId="0" xfId="38" applyNumberFormat="1" applyFont="1" applyFill="1" applyBorder="1" applyAlignment="1" applyProtection="1">
      <alignment horizontal="left" vertical="center" wrapText="1" indent="1"/>
    </xf>
    <xf numFmtId="0" fontId="37" fillId="0" borderId="0" xfId="38" applyNumberFormat="1" applyFont="1" applyFill="1" applyBorder="1" applyAlignment="1" applyProtection="1">
      <alignment horizontal="left" vertical="center" indent="1"/>
    </xf>
    <xf numFmtId="0" fontId="36" fillId="0" borderId="0" xfId="38" applyNumberFormat="1" applyFont="1" applyFill="1" applyBorder="1" applyAlignment="1" applyProtection="1">
      <alignment horizontal="left" vertical="center" wrapText="1"/>
    </xf>
    <xf numFmtId="0" fontId="36" fillId="0" borderId="0" xfId="38" quotePrefix="1" applyNumberFormat="1" applyFont="1" applyFill="1" applyBorder="1" applyAlignment="1" applyProtection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bično 2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266700</xdr:colOff>
      <xdr:row>4</xdr:row>
      <xdr:rowOff>0</xdr:rowOff>
    </xdr:to>
    <xdr:pic>
      <xdr:nvPicPr>
        <xdr:cNvPr id="2139" name="Slika 2" descr="GRB_VIDIKOVAC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48101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tabSelected="1" view="pageBreakPreview" topLeftCell="A31" zoomScale="60" zoomScaleNormal="64" workbookViewId="0">
      <selection activeCell="G49" sqref="G49"/>
    </sheetView>
  </sheetViews>
  <sheetFormatPr defaultColWidth="16.85546875" defaultRowHeight="24.75" customHeight="1"/>
  <cols>
    <col min="1" max="1" width="14.140625" style="1" customWidth="1"/>
    <col min="2" max="2" width="54" style="2" customWidth="1"/>
    <col min="3" max="3" width="15.7109375" style="3" customWidth="1"/>
    <col min="4" max="4" width="25.7109375" style="4" customWidth="1"/>
    <col min="5" max="5" width="14.85546875" style="4" customWidth="1"/>
    <col min="6" max="7" width="15.7109375" style="3" customWidth="1"/>
    <col min="8" max="8" width="16.5703125" style="3" customWidth="1"/>
    <col min="9" max="9" width="14.140625" style="3" customWidth="1"/>
    <col min="10" max="10" width="13.28515625" style="3" customWidth="1"/>
    <col min="11" max="12" width="12.5703125" style="3" customWidth="1"/>
    <col min="13" max="14" width="14.28515625" style="3" customWidth="1"/>
    <col min="15" max="15" width="14" style="3" customWidth="1"/>
    <col min="16" max="16" width="14.28515625" style="3" customWidth="1"/>
    <col min="17" max="17" width="18.5703125" style="3" customWidth="1"/>
    <col min="18" max="18" width="14.7109375" style="3" customWidth="1"/>
    <col min="19" max="19" width="17.28515625" style="3" customWidth="1"/>
    <col min="20" max="21" width="0" style="3" hidden="1" customWidth="1"/>
    <col min="22" max="23" width="16.85546875" style="3"/>
    <col min="24" max="24" width="11" style="3" customWidth="1"/>
    <col min="25" max="16384" width="16.85546875" style="3"/>
  </cols>
  <sheetData>
    <row r="1" spans="1:21" ht="24.75" customHeight="1">
      <c r="A1" s="5"/>
      <c r="B1" s="6"/>
      <c r="C1" s="7"/>
      <c r="D1" s="8"/>
      <c r="E1" s="8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1" ht="56.85" customHeight="1">
      <c r="A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1" ht="54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S4" s="3" t="s">
        <v>206</v>
      </c>
    </row>
    <row r="5" spans="1:21" ht="33.75" customHeight="1">
      <c r="A5" s="258" t="s">
        <v>221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29.1" customHeight="1">
      <c r="A6" s="258" t="s">
        <v>222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1" ht="29.1" customHeight="1">
      <c r="A7" s="259" t="s">
        <v>231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144"/>
      <c r="U7" s="144"/>
    </row>
    <row r="8" spans="1:2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1" ht="56.25" customHeight="1">
      <c r="A9" s="260" t="s">
        <v>0</v>
      </c>
      <c r="B9" s="260"/>
      <c r="C9" s="260"/>
      <c r="D9" s="260"/>
      <c r="E9" s="222"/>
      <c r="F9" s="261" t="s">
        <v>199</v>
      </c>
      <c r="G9" s="262"/>
      <c r="H9" s="13"/>
      <c r="I9" s="13"/>
      <c r="J9" s="13"/>
      <c r="K9" s="13"/>
      <c r="L9" s="13"/>
      <c r="M9" s="13"/>
      <c r="N9" s="13"/>
      <c r="O9" s="13"/>
    </row>
    <row r="10" spans="1:21" ht="42.95" customHeight="1">
      <c r="A10" s="254" t="s">
        <v>2</v>
      </c>
      <c r="B10" s="254"/>
      <c r="C10" s="254"/>
      <c r="D10" s="254"/>
      <c r="E10" s="218"/>
      <c r="F10" s="249">
        <f>G101+H174+G192</f>
        <v>145999</v>
      </c>
      <c r="G10" s="249"/>
      <c r="H10" s="13"/>
      <c r="I10" s="13"/>
      <c r="J10" s="13"/>
      <c r="K10" s="13"/>
      <c r="L10" s="13"/>
      <c r="M10" s="13"/>
      <c r="N10" s="13"/>
      <c r="O10" s="13"/>
    </row>
    <row r="11" spans="1:21" ht="42.95" customHeight="1">
      <c r="A11" s="265" t="s">
        <v>5</v>
      </c>
      <c r="B11" s="265"/>
      <c r="C11" s="265"/>
      <c r="D11" s="265"/>
      <c r="E11" s="220"/>
      <c r="F11" s="249">
        <f>Q174</f>
        <v>1320</v>
      </c>
      <c r="G11" s="249"/>
      <c r="H11" s="13"/>
      <c r="I11" s="13"/>
      <c r="J11" s="13"/>
      <c r="K11" s="13"/>
      <c r="L11" s="13"/>
      <c r="M11" s="13"/>
      <c r="N11" s="13"/>
      <c r="O11" s="13"/>
    </row>
    <row r="12" spans="1:21" ht="42.95" customHeight="1">
      <c r="A12" s="254" t="s">
        <v>138</v>
      </c>
      <c r="B12" s="254"/>
      <c r="C12" s="254"/>
      <c r="D12" s="254"/>
      <c r="E12" s="218"/>
      <c r="F12" s="249">
        <f>I174</f>
        <v>0</v>
      </c>
      <c r="G12" s="249"/>
      <c r="H12" s="13"/>
      <c r="I12" s="13"/>
      <c r="J12" s="13"/>
      <c r="K12" s="13"/>
      <c r="L12" s="13"/>
      <c r="M12" s="13"/>
      <c r="N12" s="13"/>
      <c r="O12" s="13"/>
    </row>
    <row r="13" spans="1:21" ht="42.95" customHeight="1">
      <c r="A13" s="253" t="s">
        <v>132</v>
      </c>
      <c r="B13" s="254"/>
      <c r="C13" s="254"/>
      <c r="D13" s="254"/>
      <c r="E13" s="218"/>
      <c r="F13" s="249">
        <f>I101+J174</f>
        <v>5940</v>
      </c>
      <c r="G13" s="249"/>
      <c r="H13" s="13"/>
      <c r="I13" s="13"/>
      <c r="J13" s="13"/>
      <c r="K13" s="13"/>
      <c r="L13" s="13"/>
      <c r="M13" s="13"/>
      <c r="N13" s="13"/>
      <c r="O13" s="13"/>
    </row>
    <row r="14" spans="1:21" ht="42.95" customHeight="1">
      <c r="A14" s="253" t="s">
        <v>133</v>
      </c>
      <c r="B14" s="254"/>
      <c r="C14" s="254"/>
      <c r="D14" s="254"/>
      <c r="E14" s="218"/>
      <c r="F14" s="249">
        <f>O174</f>
        <v>2480</v>
      </c>
      <c r="G14" s="249"/>
      <c r="H14" s="13"/>
      <c r="I14" s="13"/>
      <c r="J14" s="13"/>
      <c r="K14" s="13"/>
      <c r="L14" s="13"/>
      <c r="M14" s="13"/>
      <c r="N14" s="13"/>
      <c r="O14" s="13"/>
    </row>
    <row r="15" spans="1:21" ht="42.95" customHeight="1">
      <c r="A15" s="253" t="s">
        <v>134</v>
      </c>
      <c r="B15" s="254"/>
      <c r="C15" s="254"/>
      <c r="D15" s="254"/>
      <c r="E15" s="218"/>
      <c r="F15" s="249">
        <f>P174+O192+O242+H228</f>
        <v>1352115</v>
      </c>
      <c r="G15" s="249"/>
      <c r="H15" s="13"/>
      <c r="I15" s="13"/>
      <c r="J15" s="13"/>
      <c r="K15" s="13"/>
      <c r="L15" s="13"/>
      <c r="M15" s="13"/>
      <c r="N15" s="13"/>
      <c r="O15" s="13"/>
    </row>
    <row r="16" spans="1:21" ht="42.95" customHeight="1">
      <c r="A16" s="254" t="s">
        <v>1</v>
      </c>
      <c r="B16" s="254"/>
      <c r="C16" s="254"/>
      <c r="D16" s="254"/>
      <c r="E16" s="218"/>
      <c r="F16" s="249">
        <f>C67</f>
        <v>90653</v>
      </c>
      <c r="G16" s="249"/>
      <c r="H16" s="13"/>
      <c r="I16" s="13"/>
      <c r="J16" s="13"/>
      <c r="K16" s="13"/>
      <c r="L16" s="13"/>
      <c r="M16" s="13"/>
      <c r="N16" s="13"/>
      <c r="O16" s="13"/>
    </row>
    <row r="17" spans="1:20" ht="46.5" customHeight="1">
      <c r="A17" s="250" t="s">
        <v>150</v>
      </c>
      <c r="B17" s="251"/>
      <c r="C17" s="251"/>
      <c r="D17" s="252"/>
      <c r="E17" s="223"/>
      <c r="F17" s="249">
        <f>G174</f>
        <v>5309</v>
      </c>
      <c r="G17" s="249"/>
      <c r="H17" s="13"/>
      <c r="I17" s="13"/>
      <c r="J17" s="13"/>
      <c r="K17" s="13"/>
      <c r="L17" s="13"/>
      <c r="M17" s="13"/>
      <c r="N17" s="13"/>
      <c r="O17" s="13"/>
    </row>
    <row r="18" spans="1:20" ht="42.95" customHeight="1">
      <c r="A18" s="250" t="s">
        <v>135</v>
      </c>
      <c r="B18" s="251"/>
      <c r="C18" s="251"/>
      <c r="D18" s="252"/>
      <c r="E18" s="223"/>
      <c r="F18" s="249">
        <f>F125+F127+F130+F129</f>
        <v>531</v>
      </c>
      <c r="G18" s="249"/>
      <c r="H18" s="13"/>
      <c r="I18" s="13"/>
      <c r="J18" s="13"/>
      <c r="K18" s="13"/>
      <c r="L18" s="13"/>
      <c r="M18" s="13"/>
      <c r="N18" s="13"/>
      <c r="O18" s="13"/>
    </row>
    <row r="19" spans="1:20" ht="42.95" customHeight="1">
      <c r="A19" s="265" t="s">
        <v>4</v>
      </c>
      <c r="B19" s="265"/>
      <c r="C19" s="265"/>
      <c r="D19" s="265"/>
      <c r="E19" s="220"/>
      <c r="F19" s="249">
        <f>K174+J242</f>
        <v>2934</v>
      </c>
      <c r="G19" s="249"/>
      <c r="H19" s="13"/>
      <c r="I19" s="13"/>
      <c r="J19" s="13"/>
      <c r="K19" s="13"/>
      <c r="L19" s="13"/>
      <c r="M19" s="13"/>
      <c r="N19" s="13"/>
      <c r="O19" s="13"/>
    </row>
    <row r="20" spans="1:20" ht="42.95" customHeight="1">
      <c r="A20" s="253" t="s">
        <v>130</v>
      </c>
      <c r="B20" s="254"/>
      <c r="C20" s="254"/>
      <c r="D20" s="254"/>
      <c r="E20" s="218"/>
      <c r="F20" s="249">
        <f>D101+E101</f>
        <v>126250</v>
      </c>
      <c r="G20" s="249"/>
      <c r="H20" s="13"/>
      <c r="I20" s="13"/>
      <c r="J20" s="13"/>
      <c r="K20" s="13"/>
      <c r="L20" s="13"/>
      <c r="M20" s="13"/>
      <c r="N20" s="13"/>
      <c r="O20" s="13"/>
    </row>
    <row r="21" spans="1:20" ht="42.95" customHeight="1">
      <c r="A21" s="253" t="s">
        <v>157</v>
      </c>
      <c r="B21" s="254"/>
      <c r="C21" s="254"/>
      <c r="D21" s="254"/>
      <c r="E21" s="218"/>
      <c r="F21" s="249">
        <f>D210</f>
        <v>7530</v>
      </c>
      <c r="G21" s="249"/>
      <c r="H21" s="13"/>
      <c r="I21" s="13"/>
      <c r="J21" s="13"/>
      <c r="K21" s="13"/>
      <c r="L21" s="13"/>
      <c r="M21" s="13"/>
      <c r="N21" s="13"/>
      <c r="O21" s="13"/>
      <c r="P21" s="169"/>
    </row>
    <row r="22" spans="1:20" ht="42.95" customHeight="1">
      <c r="A22" s="253" t="s">
        <v>131</v>
      </c>
      <c r="B22" s="254"/>
      <c r="C22" s="254"/>
      <c r="D22" s="254"/>
      <c r="E22" s="218"/>
      <c r="F22" s="249">
        <f>D242</f>
        <v>9290</v>
      </c>
      <c r="G22" s="249"/>
      <c r="H22" s="13"/>
      <c r="I22" s="13"/>
      <c r="J22" s="13"/>
      <c r="K22" s="13"/>
      <c r="L22" s="13"/>
      <c r="M22" s="13"/>
      <c r="N22" s="13"/>
      <c r="O22" s="13"/>
    </row>
    <row r="23" spans="1:20" ht="42.95" customHeight="1">
      <c r="A23" s="266" t="s">
        <v>194</v>
      </c>
      <c r="B23" s="271"/>
      <c r="C23" s="271"/>
      <c r="D23" s="272"/>
      <c r="E23" s="226"/>
      <c r="F23" s="269">
        <f>E174</f>
        <v>6822</v>
      </c>
      <c r="G23" s="270"/>
      <c r="H23" s="13"/>
      <c r="I23" s="13"/>
      <c r="J23" s="13"/>
      <c r="K23" s="13"/>
      <c r="L23" s="13"/>
      <c r="M23" s="13"/>
      <c r="N23" s="13"/>
      <c r="O23" s="13"/>
    </row>
    <row r="24" spans="1:20" ht="42.95" customHeight="1">
      <c r="A24" s="255" t="s">
        <v>200</v>
      </c>
      <c r="B24" s="256"/>
      <c r="C24" s="256"/>
      <c r="D24" s="257"/>
      <c r="E24" s="224"/>
      <c r="F24" s="269">
        <f>D174</f>
        <v>5309</v>
      </c>
      <c r="G24" s="270"/>
      <c r="H24" s="13"/>
      <c r="I24" s="13"/>
      <c r="J24" s="13"/>
      <c r="K24" s="13"/>
      <c r="L24" s="13"/>
      <c r="M24" s="13"/>
      <c r="N24" s="13"/>
      <c r="O24" s="13"/>
    </row>
    <row r="25" spans="1:20" ht="42.95" customHeight="1">
      <c r="A25" s="266" t="s">
        <v>217</v>
      </c>
      <c r="B25" s="267"/>
      <c r="C25" s="267"/>
      <c r="D25" s="268"/>
      <c r="E25" s="221"/>
      <c r="F25" s="269">
        <f>Q192</f>
        <v>17500</v>
      </c>
      <c r="G25" s="270"/>
      <c r="H25" s="13"/>
      <c r="I25" s="13"/>
      <c r="J25" s="13"/>
      <c r="K25" s="13"/>
      <c r="L25" s="13"/>
      <c r="M25" s="13"/>
      <c r="N25" s="13"/>
      <c r="O25" s="13"/>
    </row>
    <row r="26" spans="1:20" ht="42.95" customHeight="1">
      <c r="A26" s="265" t="s">
        <v>3</v>
      </c>
      <c r="B26" s="265"/>
      <c r="C26" s="265"/>
      <c r="D26" s="265"/>
      <c r="E26" s="220"/>
      <c r="F26" s="249">
        <f>M174+L174+N174</f>
        <v>3119</v>
      </c>
      <c r="G26" s="249"/>
      <c r="H26" s="170"/>
      <c r="I26" s="13"/>
      <c r="J26" s="13"/>
      <c r="K26" s="13"/>
      <c r="L26" s="13"/>
      <c r="M26" s="13"/>
      <c r="N26" s="13"/>
      <c r="O26" s="13"/>
    </row>
    <row r="27" spans="1:20" ht="85.5" customHeight="1">
      <c r="A27" s="263" t="s">
        <v>6</v>
      </c>
      <c r="B27" s="263"/>
      <c r="C27" s="263"/>
      <c r="D27" s="263"/>
      <c r="E27" s="219"/>
      <c r="F27" s="264">
        <f>SUM(F10:F26)</f>
        <v>1783101</v>
      </c>
      <c r="G27" s="264"/>
      <c r="H27" s="13"/>
      <c r="I27" s="13"/>
      <c r="J27" s="13"/>
      <c r="K27" s="13"/>
      <c r="L27" s="13"/>
      <c r="M27" s="13"/>
      <c r="N27" s="13"/>
      <c r="O27" s="13"/>
      <c r="T27" s="14"/>
    </row>
    <row r="28" spans="1:20" ht="21.95" customHeight="1">
      <c r="A28" s="15"/>
      <c r="B28" s="15"/>
      <c r="C28" s="15"/>
      <c r="D28" s="15"/>
      <c r="E28" s="15"/>
      <c r="F28" s="16"/>
      <c r="G28" s="16"/>
      <c r="H28" s="13"/>
      <c r="I28" s="13"/>
      <c r="J28" s="13"/>
      <c r="K28" s="13"/>
      <c r="L28" s="13"/>
      <c r="M28" s="13"/>
      <c r="N28" s="13"/>
      <c r="O28" s="13"/>
      <c r="S28" s="14"/>
      <c r="T28" s="14"/>
    </row>
    <row r="29" spans="1:20" ht="29.1" customHeight="1">
      <c r="A29" s="248" t="s">
        <v>145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14"/>
    </row>
    <row r="30" spans="1:20" ht="29.1" customHeight="1">
      <c r="A30" s="246" t="s">
        <v>144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14"/>
    </row>
    <row r="31" spans="1:20" ht="29.1" customHeight="1">
      <c r="A31" s="242" t="s">
        <v>146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</row>
    <row r="32" spans="1:20" s="19" customFormat="1" ht="58.5" customHeight="1">
      <c r="A32" s="145" t="s">
        <v>7</v>
      </c>
      <c r="B32" s="145" t="s">
        <v>8</v>
      </c>
      <c r="C32" s="146" t="s">
        <v>195</v>
      </c>
      <c r="D32" s="145" t="s">
        <v>9</v>
      </c>
      <c r="E32" s="145"/>
      <c r="F32" s="145" t="s">
        <v>10</v>
      </c>
      <c r="G32" s="145" t="s">
        <v>11</v>
      </c>
      <c r="H32" s="145" t="s">
        <v>162</v>
      </c>
      <c r="I32" s="175" t="s">
        <v>12</v>
      </c>
      <c r="J32" s="145"/>
      <c r="K32" s="145"/>
      <c r="L32" s="145"/>
      <c r="M32" s="145"/>
      <c r="N32" s="145"/>
      <c r="O32" s="145"/>
      <c r="P32" s="147"/>
      <c r="Q32" s="148"/>
      <c r="R32" s="149" t="s">
        <v>176</v>
      </c>
      <c r="S32" s="149" t="s">
        <v>196</v>
      </c>
    </row>
    <row r="33" spans="1:21" ht="26.45" customHeight="1">
      <c r="A33" s="109">
        <v>32</v>
      </c>
      <c r="B33" s="110" t="s">
        <v>13</v>
      </c>
      <c r="C33" s="111">
        <f>SUM(D33:Q33)</f>
        <v>90653</v>
      </c>
      <c r="D33" s="111">
        <f>D34+D39+D46+D56</f>
        <v>45550</v>
      </c>
      <c r="E33" s="111"/>
      <c r="F33" s="111">
        <f>F34+F39+F46+F56</f>
        <v>33815</v>
      </c>
      <c r="G33" s="111">
        <f t="shared" ref="G33:Q33" si="0">G34+G39+G46+G56</f>
        <v>5380</v>
      </c>
      <c r="H33" s="111">
        <f t="shared" si="0"/>
        <v>4778</v>
      </c>
      <c r="I33" s="111">
        <f t="shared" si="0"/>
        <v>1130</v>
      </c>
      <c r="J33" s="111">
        <f t="shared" si="0"/>
        <v>0</v>
      </c>
      <c r="K33" s="111">
        <f t="shared" si="0"/>
        <v>0</v>
      </c>
      <c r="L33" s="111"/>
      <c r="M33" s="111">
        <f t="shared" si="0"/>
        <v>0</v>
      </c>
      <c r="N33" s="111"/>
      <c r="O33" s="111">
        <f t="shared" si="0"/>
        <v>0</v>
      </c>
      <c r="P33" s="111">
        <f t="shared" si="0"/>
        <v>0</v>
      </c>
      <c r="Q33" s="111">
        <f t="shared" si="0"/>
        <v>0</v>
      </c>
      <c r="R33" s="111">
        <f>C33</f>
        <v>90653</v>
      </c>
      <c r="S33" s="111">
        <f>C33</f>
        <v>90653</v>
      </c>
      <c r="T33" s="20">
        <v>9.0880799999999998E-2</v>
      </c>
      <c r="U33" s="20">
        <v>8.9200000000000002E-2</v>
      </c>
    </row>
    <row r="34" spans="1:21" ht="26.45" customHeight="1">
      <c r="A34" s="121">
        <v>321</v>
      </c>
      <c r="B34" s="122" t="s">
        <v>14</v>
      </c>
      <c r="C34" s="123">
        <f t="shared" ref="C34:C67" si="1">SUM(D34:Q34)</f>
        <v>6150</v>
      </c>
      <c r="D34" s="123">
        <f>SUM(D35:D38)</f>
        <v>6150</v>
      </c>
      <c r="E34" s="123"/>
      <c r="F34" s="123">
        <f>SUM(F35:F38)</f>
        <v>0</v>
      </c>
      <c r="G34" s="123">
        <f t="shared" ref="G34:Q34" si="2">SUM(G35:G38)</f>
        <v>0</v>
      </c>
      <c r="H34" s="123">
        <f t="shared" si="2"/>
        <v>0</v>
      </c>
      <c r="I34" s="123">
        <f t="shared" si="2"/>
        <v>0</v>
      </c>
      <c r="J34" s="123">
        <f t="shared" si="2"/>
        <v>0</v>
      </c>
      <c r="K34" s="123">
        <f t="shared" si="2"/>
        <v>0</v>
      </c>
      <c r="L34" s="123"/>
      <c r="M34" s="123">
        <f t="shared" si="2"/>
        <v>0</v>
      </c>
      <c r="N34" s="123"/>
      <c r="O34" s="123">
        <f t="shared" si="2"/>
        <v>0</v>
      </c>
      <c r="P34" s="123">
        <f t="shared" si="2"/>
        <v>0</v>
      </c>
      <c r="Q34" s="123">
        <f t="shared" si="2"/>
        <v>0</v>
      </c>
      <c r="R34" s="123"/>
      <c r="S34" s="123"/>
    </row>
    <row r="35" spans="1:21" ht="26.45" customHeight="1">
      <c r="A35" s="21">
        <v>3211</v>
      </c>
      <c r="B35" s="22" t="s">
        <v>15</v>
      </c>
      <c r="C35" s="23">
        <f t="shared" si="1"/>
        <v>4700</v>
      </c>
      <c r="D35" s="24">
        <v>4700</v>
      </c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5"/>
      <c r="R35" s="25"/>
      <c r="S35" s="25"/>
    </row>
    <row r="36" spans="1:21" ht="39.950000000000003" customHeight="1">
      <c r="A36" s="21">
        <v>3212</v>
      </c>
      <c r="B36" s="22" t="s">
        <v>16</v>
      </c>
      <c r="C36" s="23">
        <f t="shared" si="1"/>
        <v>0</v>
      </c>
      <c r="D36" s="24">
        <v>0</v>
      </c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5"/>
      <c r="Q36" s="25"/>
      <c r="R36" s="25"/>
      <c r="S36" s="25"/>
    </row>
    <row r="37" spans="1:21" ht="26.45" customHeight="1">
      <c r="A37" s="21">
        <v>3213</v>
      </c>
      <c r="B37" s="22" t="s">
        <v>17</v>
      </c>
      <c r="C37" s="23">
        <f t="shared" si="1"/>
        <v>1300</v>
      </c>
      <c r="D37" s="24">
        <v>1300</v>
      </c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5"/>
      <c r="S37" s="25"/>
    </row>
    <row r="38" spans="1:21" ht="26.45" customHeight="1">
      <c r="A38" s="21">
        <v>3214</v>
      </c>
      <c r="B38" s="22" t="s">
        <v>18</v>
      </c>
      <c r="C38" s="23">
        <f t="shared" si="1"/>
        <v>150</v>
      </c>
      <c r="D38" s="24">
        <v>150</v>
      </c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5"/>
      <c r="Q38" s="25"/>
      <c r="R38" s="25"/>
      <c r="S38" s="25"/>
    </row>
    <row r="39" spans="1:21" s="26" customFormat="1" ht="26.45" customHeight="1">
      <c r="A39" s="121">
        <v>322</v>
      </c>
      <c r="B39" s="122" t="s">
        <v>19</v>
      </c>
      <c r="C39" s="124">
        <f t="shared" si="1"/>
        <v>47585</v>
      </c>
      <c r="D39" s="124">
        <f>SUM(D40:D45)</f>
        <v>13770</v>
      </c>
      <c r="E39" s="124"/>
      <c r="F39" s="124">
        <f>SUM(F40:F45)</f>
        <v>33815</v>
      </c>
      <c r="G39" s="124">
        <f t="shared" ref="G39:Q39" si="3">SUM(G40:G45)</f>
        <v>0</v>
      </c>
      <c r="H39" s="124">
        <f t="shared" si="3"/>
        <v>0</v>
      </c>
      <c r="I39" s="124">
        <f t="shared" si="3"/>
        <v>0</v>
      </c>
      <c r="J39" s="124">
        <f t="shared" si="3"/>
        <v>0</v>
      </c>
      <c r="K39" s="124">
        <f t="shared" si="3"/>
        <v>0</v>
      </c>
      <c r="L39" s="124"/>
      <c r="M39" s="124">
        <f t="shared" si="3"/>
        <v>0</v>
      </c>
      <c r="N39" s="124"/>
      <c r="O39" s="124">
        <f t="shared" si="3"/>
        <v>0</v>
      </c>
      <c r="P39" s="124">
        <f t="shared" si="3"/>
        <v>0</v>
      </c>
      <c r="Q39" s="124">
        <f t="shared" si="3"/>
        <v>0</v>
      </c>
      <c r="R39" s="124"/>
      <c r="S39" s="124"/>
    </row>
    <row r="40" spans="1:21" ht="26.45" customHeight="1">
      <c r="A40" s="21">
        <v>3221</v>
      </c>
      <c r="B40" s="22" t="s">
        <v>20</v>
      </c>
      <c r="C40" s="23">
        <f t="shared" si="1"/>
        <v>10600</v>
      </c>
      <c r="D40" s="24">
        <v>10600</v>
      </c>
      <c r="E40" s="2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5"/>
      <c r="R40" s="25"/>
      <c r="S40" s="25"/>
    </row>
    <row r="41" spans="1:21" ht="26.45" customHeight="1">
      <c r="A41" s="21">
        <v>3222</v>
      </c>
      <c r="B41" s="22" t="s">
        <v>61</v>
      </c>
      <c r="C41" s="23">
        <f t="shared" si="1"/>
        <v>20</v>
      </c>
      <c r="D41" s="24">
        <v>20</v>
      </c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5"/>
      <c r="Q41" s="25"/>
      <c r="R41" s="25"/>
      <c r="S41" s="25"/>
    </row>
    <row r="42" spans="1:21" ht="26.45" customHeight="1">
      <c r="A42" s="21">
        <v>3223</v>
      </c>
      <c r="B42" s="22" t="s">
        <v>21</v>
      </c>
      <c r="C42" s="23">
        <f t="shared" si="1"/>
        <v>33815</v>
      </c>
      <c r="D42" s="24"/>
      <c r="E42" s="24"/>
      <c r="F42" s="23">
        <v>33815</v>
      </c>
      <c r="G42" s="23"/>
      <c r="H42" s="23"/>
      <c r="I42" s="23"/>
      <c r="J42" s="23"/>
      <c r="K42" s="23"/>
      <c r="L42" s="23"/>
      <c r="M42" s="23"/>
      <c r="N42" s="23"/>
      <c r="O42" s="23"/>
      <c r="P42" s="25"/>
      <c r="Q42" s="25"/>
      <c r="R42" s="25"/>
      <c r="S42" s="25"/>
    </row>
    <row r="43" spans="1:21" ht="26.45" customHeight="1">
      <c r="A43" s="21">
        <v>3224</v>
      </c>
      <c r="B43" s="22" t="s">
        <v>22</v>
      </c>
      <c r="C43" s="23">
        <f t="shared" si="1"/>
        <v>1600</v>
      </c>
      <c r="D43" s="24">
        <v>1600</v>
      </c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5"/>
      <c r="R43" s="25"/>
      <c r="S43" s="25"/>
    </row>
    <row r="44" spans="1:21" ht="26.45" customHeight="1">
      <c r="A44" s="21">
        <v>3225</v>
      </c>
      <c r="B44" s="22" t="s">
        <v>23</v>
      </c>
      <c r="C44" s="23">
        <f t="shared" si="1"/>
        <v>1300</v>
      </c>
      <c r="D44" s="24">
        <v>1300</v>
      </c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5"/>
      <c r="Q44" s="25"/>
      <c r="R44" s="25"/>
      <c r="S44" s="25"/>
    </row>
    <row r="45" spans="1:21" ht="26.45" customHeight="1">
      <c r="A45" s="21">
        <v>3227</v>
      </c>
      <c r="B45" s="22" t="s">
        <v>24</v>
      </c>
      <c r="C45" s="23">
        <f t="shared" si="1"/>
        <v>250</v>
      </c>
      <c r="D45" s="24">
        <v>250</v>
      </c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5"/>
      <c r="Q45" s="25"/>
      <c r="R45" s="25"/>
      <c r="S45" s="25"/>
    </row>
    <row r="46" spans="1:21" s="26" customFormat="1" ht="26.45" customHeight="1">
      <c r="A46" s="121">
        <v>323</v>
      </c>
      <c r="B46" s="122" t="s">
        <v>25</v>
      </c>
      <c r="C46" s="123">
        <f t="shared" si="1"/>
        <v>32018</v>
      </c>
      <c r="D46" s="123">
        <f>SUM(D47:D55)</f>
        <v>20730</v>
      </c>
      <c r="E46" s="123"/>
      <c r="F46" s="123">
        <f>SUM(F47:F55)</f>
        <v>0</v>
      </c>
      <c r="G46" s="123">
        <f t="shared" ref="G46:Q46" si="4">SUM(G47:G55)</f>
        <v>5380</v>
      </c>
      <c r="H46" s="123">
        <f t="shared" si="4"/>
        <v>4778</v>
      </c>
      <c r="I46" s="124">
        <f t="shared" si="4"/>
        <v>1130</v>
      </c>
      <c r="J46" s="124">
        <f t="shared" si="4"/>
        <v>0</v>
      </c>
      <c r="K46" s="124">
        <f t="shared" si="4"/>
        <v>0</v>
      </c>
      <c r="L46" s="124"/>
      <c r="M46" s="124">
        <f t="shared" si="4"/>
        <v>0</v>
      </c>
      <c r="N46" s="124"/>
      <c r="O46" s="124">
        <f t="shared" si="4"/>
        <v>0</v>
      </c>
      <c r="P46" s="124">
        <f t="shared" si="4"/>
        <v>0</v>
      </c>
      <c r="Q46" s="124">
        <f t="shared" si="4"/>
        <v>0</v>
      </c>
      <c r="R46" s="124"/>
      <c r="S46" s="124"/>
    </row>
    <row r="47" spans="1:21" ht="26.45" customHeight="1">
      <c r="A47" s="21">
        <v>3231</v>
      </c>
      <c r="B47" s="22" t="s">
        <v>26</v>
      </c>
      <c r="C47" s="23">
        <f t="shared" si="1"/>
        <v>8680</v>
      </c>
      <c r="D47" s="24">
        <v>3300</v>
      </c>
      <c r="E47" s="24"/>
      <c r="F47" s="23"/>
      <c r="G47" s="23">
        <v>5380</v>
      </c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5"/>
      <c r="S47" s="25"/>
    </row>
    <row r="48" spans="1:21" ht="26.45" customHeight="1">
      <c r="A48" s="21">
        <v>3232</v>
      </c>
      <c r="B48" s="22" t="s">
        <v>27</v>
      </c>
      <c r="C48" s="23">
        <f t="shared" si="1"/>
        <v>3960</v>
      </c>
      <c r="D48" s="24">
        <v>3300</v>
      </c>
      <c r="E48" s="24"/>
      <c r="F48" s="23"/>
      <c r="G48" s="23"/>
      <c r="H48" s="23"/>
      <c r="I48" s="23">
        <v>660</v>
      </c>
      <c r="J48" s="23"/>
      <c r="K48" s="23"/>
      <c r="L48" s="23"/>
      <c r="M48" s="23"/>
      <c r="N48" s="23"/>
      <c r="O48" s="23"/>
      <c r="P48" s="25"/>
      <c r="Q48" s="25"/>
      <c r="R48" s="25"/>
      <c r="S48" s="25"/>
    </row>
    <row r="49" spans="1:21" ht="26.45" customHeight="1">
      <c r="A49" s="21">
        <v>3233</v>
      </c>
      <c r="B49" s="22" t="s">
        <v>28</v>
      </c>
      <c r="C49" s="23">
        <f t="shared" si="1"/>
        <v>20</v>
      </c>
      <c r="D49" s="24">
        <v>20</v>
      </c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5"/>
      <c r="Q49" s="25"/>
      <c r="R49" s="25"/>
      <c r="S49" s="25"/>
    </row>
    <row r="50" spans="1:21" ht="26.45" customHeight="1">
      <c r="A50" s="21">
        <v>3234</v>
      </c>
      <c r="B50" s="22" t="s">
        <v>29</v>
      </c>
      <c r="C50" s="23">
        <f t="shared" si="1"/>
        <v>6470</v>
      </c>
      <c r="D50" s="24">
        <v>6000</v>
      </c>
      <c r="E50" s="24"/>
      <c r="F50" s="23"/>
      <c r="G50" s="23"/>
      <c r="H50" s="23"/>
      <c r="I50" s="23">
        <v>470</v>
      </c>
      <c r="J50" s="23"/>
      <c r="K50" s="23"/>
      <c r="L50" s="23"/>
      <c r="M50" s="23"/>
      <c r="N50" s="23"/>
      <c r="O50" s="23"/>
      <c r="P50" s="25"/>
      <c r="Q50" s="25"/>
      <c r="R50" s="25"/>
      <c r="S50" s="25"/>
    </row>
    <row r="51" spans="1:21" ht="26.45" customHeight="1">
      <c r="A51" s="21">
        <v>3235</v>
      </c>
      <c r="B51" s="22" t="s">
        <v>30</v>
      </c>
      <c r="C51" s="23">
        <f t="shared" si="1"/>
        <v>670</v>
      </c>
      <c r="D51" s="24">
        <v>670</v>
      </c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5"/>
      <c r="R51" s="25"/>
      <c r="S51" s="25"/>
    </row>
    <row r="52" spans="1:21" ht="26.45" customHeight="1">
      <c r="A52" s="21">
        <v>3236</v>
      </c>
      <c r="B52" s="22" t="s">
        <v>31</v>
      </c>
      <c r="C52" s="23">
        <f t="shared" si="1"/>
        <v>5448</v>
      </c>
      <c r="D52" s="24">
        <v>670</v>
      </c>
      <c r="E52" s="24"/>
      <c r="F52" s="23"/>
      <c r="G52" s="23"/>
      <c r="H52" s="23">
        <v>4778</v>
      </c>
      <c r="I52" s="23"/>
      <c r="J52" s="23"/>
      <c r="K52" s="23"/>
      <c r="L52" s="23"/>
      <c r="M52" s="23"/>
      <c r="N52" s="23"/>
      <c r="O52" s="23"/>
      <c r="P52" s="25"/>
      <c r="Q52" s="25"/>
      <c r="R52" s="25"/>
      <c r="S52" s="25"/>
    </row>
    <row r="53" spans="1:21" ht="26.45" customHeight="1">
      <c r="A53" s="21">
        <v>3237</v>
      </c>
      <c r="B53" s="22" t="s">
        <v>32</v>
      </c>
      <c r="C53" s="23">
        <f t="shared" si="1"/>
        <v>270</v>
      </c>
      <c r="D53" s="24">
        <v>270</v>
      </c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5"/>
      <c r="Q53" s="25"/>
      <c r="R53" s="25"/>
      <c r="S53" s="25"/>
    </row>
    <row r="54" spans="1:21" ht="26.45" customHeight="1">
      <c r="A54" s="21">
        <v>3238</v>
      </c>
      <c r="B54" s="22" t="s">
        <v>33</v>
      </c>
      <c r="C54" s="23">
        <f t="shared" si="1"/>
        <v>5200</v>
      </c>
      <c r="D54" s="24">
        <v>5200</v>
      </c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5"/>
      <c r="Q54" s="25"/>
      <c r="R54" s="25"/>
      <c r="S54" s="25"/>
    </row>
    <row r="55" spans="1:21" ht="26.45" customHeight="1">
      <c r="A55" s="21">
        <v>3239</v>
      </c>
      <c r="B55" s="22" t="s">
        <v>34</v>
      </c>
      <c r="C55" s="23">
        <f t="shared" si="1"/>
        <v>1300</v>
      </c>
      <c r="D55" s="24">
        <v>1300</v>
      </c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5"/>
      <c r="Q55" s="25"/>
      <c r="R55" s="25"/>
      <c r="S55" s="25"/>
    </row>
    <row r="56" spans="1:21" s="26" customFormat="1" ht="26.45" customHeight="1">
      <c r="A56" s="121">
        <v>329</v>
      </c>
      <c r="B56" s="122" t="s">
        <v>35</v>
      </c>
      <c r="C56" s="123">
        <f t="shared" si="1"/>
        <v>4900</v>
      </c>
      <c r="D56" s="123">
        <f>SUM(D57:D62)</f>
        <v>4900</v>
      </c>
      <c r="E56" s="123"/>
      <c r="F56" s="124">
        <f>SUM(F57:F62)</f>
        <v>0</v>
      </c>
      <c r="G56" s="124">
        <f t="shared" ref="G56:Q56" si="5">SUM(G57:G62)</f>
        <v>0</v>
      </c>
      <c r="H56" s="124">
        <f t="shared" si="5"/>
        <v>0</v>
      </c>
      <c r="I56" s="124">
        <f t="shared" si="5"/>
        <v>0</v>
      </c>
      <c r="J56" s="124">
        <f t="shared" si="5"/>
        <v>0</v>
      </c>
      <c r="K56" s="124">
        <f t="shared" si="5"/>
        <v>0</v>
      </c>
      <c r="L56" s="124"/>
      <c r="M56" s="124">
        <f t="shared" si="5"/>
        <v>0</v>
      </c>
      <c r="N56" s="124"/>
      <c r="O56" s="124">
        <f t="shared" si="5"/>
        <v>0</v>
      </c>
      <c r="P56" s="124">
        <f t="shared" si="5"/>
        <v>0</v>
      </c>
      <c r="Q56" s="124">
        <f t="shared" si="5"/>
        <v>0</v>
      </c>
      <c r="R56" s="124"/>
      <c r="S56" s="124"/>
    </row>
    <row r="57" spans="1:21" ht="26.45" customHeight="1">
      <c r="A57" s="21">
        <v>3291</v>
      </c>
      <c r="B57" s="22" t="s">
        <v>36</v>
      </c>
      <c r="C57" s="23">
        <f t="shared" si="1"/>
        <v>0</v>
      </c>
      <c r="D57" s="24">
        <v>0</v>
      </c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5"/>
      <c r="Q57" s="25"/>
      <c r="R57" s="25"/>
      <c r="S57" s="25"/>
    </row>
    <row r="58" spans="1:21" ht="26.45" customHeight="1">
      <c r="A58" s="21">
        <v>3292</v>
      </c>
      <c r="B58" s="22" t="s">
        <v>37</v>
      </c>
      <c r="C58" s="23">
        <f t="shared" si="1"/>
        <v>4000</v>
      </c>
      <c r="D58" s="24">
        <v>4000</v>
      </c>
      <c r="E58" s="2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5"/>
      <c r="Q58" s="25"/>
      <c r="R58" s="25"/>
      <c r="S58" s="25"/>
    </row>
    <row r="59" spans="1:21" ht="26.45" customHeight="1">
      <c r="A59" s="21">
        <v>3293</v>
      </c>
      <c r="B59" s="22" t="s">
        <v>38</v>
      </c>
      <c r="C59" s="23">
        <f t="shared" si="1"/>
        <v>150</v>
      </c>
      <c r="D59" s="24">
        <v>150</v>
      </c>
      <c r="E59" s="2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5"/>
      <c r="Q59" s="25"/>
      <c r="R59" s="25"/>
      <c r="S59" s="25"/>
    </row>
    <row r="60" spans="1:21" ht="26.45" customHeight="1">
      <c r="A60" s="21">
        <v>3294</v>
      </c>
      <c r="B60" s="22" t="s">
        <v>39</v>
      </c>
      <c r="C60" s="23">
        <f t="shared" si="1"/>
        <v>300</v>
      </c>
      <c r="D60" s="24">
        <v>300</v>
      </c>
      <c r="E60" s="2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5"/>
      <c r="Q60" s="25"/>
      <c r="R60" s="25"/>
      <c r="S60" s="25"/>
    </row>
    <row r="61" spans="1:21" ht="26.45" customHeight="1">
      <c r="A61" s="21">
        <v>3295</v>
      </c>
      <c r="B61" s="22" t="s">
        <v>40</v>
      </c>
      <c r="C61" s="23">
        <f t="shared" si="1"/>
        <v>150</v>
      </c>
      <c r="D61" s="24">
        <v>150</v>
      </c>
      <c r="E61" s="2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5"/>
      <c r="R61" s="25"/>
      <c r="S61" s="25"/>
    </row>
    <row r="62" spans="1:21" ht="26.45" customHeight="1">
      <c r="A62" s="21">
        <v>3299</v>
      </c>
      <c r="B62" s="22" t="s">
        <v>41</v>
      </c>
      <c r="C62" s="23">
        <f t="shared" si="1"/>
        <v>300</v>
      </c>
      <c r="D62" s="24">
        <v>300</v>
      </c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/>
      <c r="Q62" s="25"/>
      <c r="R62" s="25"/>
      <c r="S62" s="25"/>
    </row>
    <row r="63" spans="1:21" ht="26.45" customHeight="1">
      <c r="A63" s="112">
        <v>34</v>
      </c>
      <c r="B63" s="113" t="s">
        <v>42</v>
      </c>
      <c r="C63" s="114">
        <f t="shared" si="1"/>
        <v>0</v>
      </c>
      <c r="D63" s="115">
        <f>D64</f>
        <v>0</v>
      </c>
      <c r="E63" s="115"/>
      <c r="F63" s="114">
        <f>F64</f>
        <v>0</v>
      </c>
      <c r="G63" s="114">
        <f t="shared" ref="G63:Q63" si="6">G64</f>
        <v>0</v>
      </c>
      <c r="H63" s="114">
        <f t="shared" si="6"/>
        <v>0</v>
      </c>
      <c r="I63" s="114">
        <f t="shared" si="6"/>
        <v>0</v>
      </c>
      <c r="J63" s="114">
        <f t="shared" si="6"/>
        <v>0</v>
      </c>
      <c r="K63" s="114">
        <f t="shared" si="6"/>
        <v>0</v>
      </c>
      <c r="L63" s="114"/>
      <c r="M63" s="114">
        <f t="shared" si="6"/>
        <v>0</v>
      </c>
      <c r="N63" s="114"/>
      <c r="O63" s="114">
        <f t="shared" si="6"/>
        <v>0</v>
      </c>
      <c r="P63" s="114">
        <f t="shared" si="6"/>
        <v>0</v>
      </c>
      <c r="Q63" s="114">
        <f t="shared" si="6"/>
        <v>0</v>
      </c>
      <c r="R63" s="114">
        <f>C63</f>
        <v>0</v>
      </c>
      <c r="S63" s="114">
        <f>C63</f>
        <v>0</v>
      </c>
      <c r="T63" s="20">
        <v>0</v>
      </c>
      <c r="U63" s="20">
        <v>0</v>
      </c>
    </row>
    <row r="64" spans="1:21" s="26" customFormat="1" ht="26.45" customHeight="1">
      <c r="A64" s="125">
        <v>343</v>
      </c>
      <c r="B64" s="126" t="s">
        <v>43</v>
      </c>
      <c r="C64" s="127">
        <f t="shared" si="1"/>
        <v>0</v>
      </c>
      <c r="D64" s="127">
        <f>SUM(D65:D66)</f>
        <v>0</v>
      </c>
      <c r="E64" s="127"/>
      <c r="F64" s="128">
        <f>SUM(F65:F66)</f>
        <v>0</v>
      </c>
      <c r="G64" s="128">
        <f t="shared" ref="G64:Q64" si="7">SUM(G65:G66)</f>
        <v>0</v>
      </c>
      <c r="H64" s="128">
        <f t="shared" si="7"/>
        <v>0</v>
      </c>
      <c r="I64" s="128">
        <f t="shared" si="7"/>
        <v>0</v>
      </c>
      <c r="J64" s="128">
        <f t="shared" si="7"/>
        <v>0</v>
      </c>
      <c r="K64" s="128">
        <f t="shared" si="7"/>
        <v>0</v>
      </c>
      <c r="L64" s="128"/>
      <c r="M64" s="128">
        <f t="shared" si="7"/>
        <v>0</v>
      </c>
      <c r="N64" s="128"/>
      <c r="O64" s="128">
        <f t="shared" si="7"/>
        <v>0</v>
      </c>
      <c r="P64" s="128">
        <f t="shared" si="7"/>
        <v>0</v>
      </c>
      <c r="Q64" s="128">
        <f t="shared" si="7"/>
        <v>0</v>
      </c>
      <c r="R64" s="128"/>
      <c r="S64" s="129"/>
    </row>
    <row r="65" spans="1:23" ht="26.45" customHeight="1">
      <c r="A65" s="21">
        <v>3431</v>
      </c>
      <c r="B65" s="22" t="s">
        <v>44</v>
      </c>
      <c r="C65" s="23">
        <f t="shared" si="1"/>
        <v>0</v>
      </c>
      <c r="D65" s="24">
        <v>0</v>
      </c>
      <c r="E65" s="2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5"/>
      <c r="Q65" s="25"/>
      <c r="R65" s="25"/>
      <c r="S65" s="25"/>
    </row>
    <row r="66" spans="1:23" ht="26.45" customHeight="1">
      <c r="A66" s="21">
        <v>3433</v>
      </c>
      <c r="B66" s="22" t="s">
        <v>45</v>
      </c>
      <c r="C66" s="23">
        <f t="shared" si="1"/>
        <v>0</v>
      </c>
      <c r="D66" s="24">
        <v>0</v>
      </c>
      <c r="E66" s="2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5"/>
      <c r="Q66" s="25"/>
      <c r="R66" s="25"/>
      <c r="S66" s="25"/>
    </row>
    <row r="67" spans="1:23" ht="27.95" customHeight="1">
      <c r="A67" s="119"/>
      <c r="B67" s="110" t="s">
        <v>46</v>
      </c>
      <c r="C67" s="111">
        <f t="shared" si="1"/>
        <v>90653</v>
      </c>
      <c r="D67" s="111">
        <f>D33+D63</f>
        <v>45550</v>
      </c>
      <c r="E67" s="111"/>
      <c r="F67" s="111">
        <f>F33+F63</f>
        <v>33815</v>
      </c>
      <c r="G67" s="111">
        <f t="shared" ref="G67:S67" si="8">G33+G63</f>
        <v>5380</v>
      </c>
      <c r="H67" s="111">
        <f t="shared" si="8"/>
        <v>4778</v>
      </c>
      <c r="I67" s="111">
        <f t="shared" si="8"/>
        <v>1130</v>
      </c>
      <c r="J67" s="111">
        <f t="shared" si="8"/>
        <v>0</v>
      </c>
      <c r="K67" s="111">
        <f t="shared" si="8"/>
        <v>0</v>
      </c>
      <c r="L67" s="111"/>
      <c r="M67" s="111">
        <f t="shared" si="8"/>
        <v>0</v>
      </c>
      <c r="N67" s="111"/>
      <c r="O67" s="111">
        <f t="shared" si="8"/>
        <v>0</v>
      </c>
      <c r="P67" s="111">
        <f t="shared" si="8"/>
        <v>0</v>
      </c>
      <c r="Q67" s="111">
        <f t="shared" si="8"/>
        <v>0</v>
      </c>
      <c r="R67" s="111">
        <f t="shared" si="8"/>
        <v>90653</v>
      </c>
      <c r="S67" s="111">
        <f t="shared" si="8"/>
        <v>90653</v>
      </c>
    </row>
    <row r="68" spans="1:23" ht="27.75" customHeight="1">
      <c r="A68" s="248" t="s">
        <v>145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</row>
    <row r="69" spans="1:23" ht="27.75" customHeight="1">
      <c r="A69" s="246" t="s">
        <v>147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</row>
    <row r="70" spans="1:23" ht="29.1" customHeight="1">
      <c r="A70" s="243" t="s">
        <v>142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</row>
    <row r="71" spans="1:23" s="19" customFormat="1" ht="110.25" customHeight="1">
      <c r="A71" s="17" t="s">
        <v>47</v>
      </c>
      <c r="B71" s="17" t="s">
        <v>8</v>
      </c>
      <c r="C71" s="146" t="s">
        <v>195</v>
      </c>
      <c r="D71" s="17" t="s">
        <v>48</v>
      </c>
      <c r="E71" s="17" t="s">
        <v>223</v>
      </c>
      <c r="F71" s="18"/>
      <c r="G71" s="17" t="s">
        <v>163</v>
      </c>
      <c r="H71" s="18"/>
      <c r="I71" s="106" t="s">
        <v>126</v>
      </c>
      <c r="J71" s="17"/>
      <c r="K71" s="17"/>
      <c r="L71" s="174"/>
      <c r="M71" s="106"/>
      <c r="N71" s="106"/>
      <c r="O71" s="106"/>
      <c r="P71" s="18"/>
      <c r="Q71" s="18"/>
      <c r="R71" s="149" t="s">
        <v>176</v>
      </c>
      <c r="S71" s="149" t="s">
        <v>197</v>
      </c>
    </row>
    <row r="72" spans="1:23" s="26" customFormat="1" ht="24.95" customHeight="1">
      <c r="A72" s="109">
        <v>31</v>
      </c>
      <c r="B72" s="110" t="s">
        <v>52</v>
      </c>
      <c r="C72" s="111">
        <f t="shared" ref="C72:C100" si="9">SUM(D72:Q72)</f>
        <v>166000</v>
      </c>
      <c r="D72" s="111">
        <f>D73+D75+D77</f>
        <v>118180</v>
      </c>
      <c r="E72" s="111">
        <f>E73+E75+E77</f>
        <v>5880</v>
      </c>
      <c r="F72" s="111">
        <f>F73+F75+F77</f>
        <v>0</v>
      </c>
      <c r="G72" s="111">
        <f t="shared" ref="G72:Q72" si="10">G73+G75+G77</f>
        <v>36700</v>
      </c>
      <c r="H72" s="111">
        <f t="shared" si="10"/>
        <v>0</v>
      </c>
      <c r="I72" s="111">
        <f t="shared" si="10"/>
        <v>5240</v>
      </c>
      <c r="J72" s="111">
        <f t="shared" si="10"/>
        <v>0</v>
      </c>
      <c r="K72" s="111">
        <f t="shared" si="10"/>
        <v>0</v>
      </c>
      <c r="L72" s="111">
        <f>L73+L75+L77</f>
        <v>0</v>
      </c>
      <c r="M72" s="111">
        <f t="shared" si="10"/>
        <v>0</v>
      </c>
      <c r="N72" s="111"/>
      <c r="O72" s="111">
        <f t="shared" si="10"/>
        <v>0</v>
      </c>
      <c r="P72" s="111">
        <f t="shared" si="10"/>
        <v>0</v>
      </c>
      <c r="Q72" s="111">
        <f t="shared" si="10"/>
        <v>0</v>
      </c>
      <c r="R72" s="111">
        <f>C72</f>
        <v>166000</v>
      </c>
      <c r="S72" s="111">
        <f>C72</f>
        <v>166000</v>
      </c>
      <c r="T72" s="20">
        <v>0</v>
      </c>
      <c r="U72" s="20">
        <v>0</v>
      </c>
    </row>
    <row r="73" spans="1:23" ht="24.95" customHeight="1">
      <c r="A73" s="121">
        <v>311</v>
      </c>
      <c r="B73" s="122" t="s">
        <v>53</v>
      </c>
      <c r="C73" s="123">
        <f t="shared" si="9"/>
        <v>138550</v>
      </c>
      <c r="D73" s="123">
        <f>SUM(D74)</f>
        <v>99540</v>
      </c>
      <c r="E73" s="123">
        <f>SUM(E74)</f>
        <v>5050</v>
      </c>
      <c r="F73" s="123"/>
      <c r="G73" s="123">
        <f t="shared" ref="G73:L73" si="11">SUM(G74)</f>
        <v>30660</v>
      </c>
      <c r="H73" s="123"/>
      <c r="I73" s="123">
        <f t="shared" si="11"/>
        <v>3300</v>
      </c>
      <c r="J73" s="123"/>
      <c r="K73" s="123"/>
      <c r="L73" s="123">
        <f t="shared" si="11"/>
        <v>0</v>
      </c>
      <c r="M73" s="123"/>
      <c r="N73" s="123"/>
      <c r="O73" s="123"/>
      <c r="P73" s="123"/>
      <c r="Q73" s="123"/>
      <c r="R73" s="130"/>
      <c r="S73" s="130"/>
    </row>
    <row r="74" spans="1:23" ht="24.95" customHeight="1">
      <c r="A74" s="21">
        <v>3111</v>
      </c>
      <c r="B74" s="22" t="s">
        <v>54</v>
      </c>
      <c r="C74" s="23">
        <f t="shared" si="9"/>
        <v>138550</v>
      </c>
      <c r="D74" s="24">
        <v>99540</v>
      </c>
      <c r="E74" s="24">
        <v>5050</v>
      </c>
      <c r="F74" s="23"/>
      <c r="G74" s="24">
        <v>30660</v>
      </c>
      <c r="H74" s="23"/>
      <c r="I74" s="27">
        <v>3300</v>
      </c>
      <c r="J74" s="23"/>
      <c r="K74" s="23"/>
      <c r="L74" s="23"/>
      <c r="M74" s="23"/>
      <c r="N74" s="23"/>
      <c r="O74" s="23"/>
      <c r="P74" s="28"/>
      <c r="Q74" s="28"/>
      <c r="R74" s="25"/>
      <c r="S74" s="25"/>
    </row>
    <row r="75" spans="1:23" s="26" customFormat="1" ht="24.95" customHeight="1">
      <c r="A75" s="121">
        <v>312</v>
      </c>
      <c r="B75" s="122" t="s">
        <v>55</v>
      </c>
      <c r="C75" s="123">
        <f t="shared" si="9"/>
        <v>4720</v>
      </c>
      <c r="D75" s="123">
        <f>SUM(D76)</f>
        <v>2320</v>
      </c>
      <c r="E75" s="123"/>
      <c r="F75" s="123"/>
      <c r="G75" s="123">
        <f t="shared" ref="G75:I75" si="12">SUM(G76)</f>
        <v>1000</v>
      </c>
      <c r="H75" s="123"/>
      <c r="I75" s="123">
        <f t="shared" si="12"/>
        <v>1400</v>
      </c>
      <c r="J75" s="124"/>
      <c r="K75" s="124"/>
      <c r="L75" s="124"/>
      <c r="M75" s="124"/>
      <c r="N75" s="124"/>
      <c r="O75" s="124"/>
      <c r="P75" s="124"/>
      <c r="Q75" s="124"/>
      <c r="R75" s="131"/>
      <c r="S75" s="131"/>
    </row>
    <row r="76" spans="1:23" ht="24.95" customHeight="1">
      <c r="A76" s="21">
        <v>3121</v>
      </c>
      <c r="B76" s="22" t="s">
        <v>55</v>
      </c>
      <c r="C76" s="23">
        <f t="shared" si="9"/>
        <v>4720</v>
      </c>
      <c r="D76" s="24">
        <v>2320</v>
      </c>
      <c r="E76" s="24"/>
      <c r="F76" s="23"/>
      <c r="G76" s="24">
        <v>1000</v>
      </c>
      <c r="H76" s="23"/>
      <c r="I76" s="24">
        <v>1400</v>
      </c>
      <c r="J76" s="23"/>
      <c r="K76" s="23"/>
      <c r="L76" s="23"/>
      <c r="M76" s="23"/>
      <c r="N76" s="23"/>
      <c r="O76" s="23"/>
      <c r="P76" s="28"/>
      <c r="Q76" s="28"/>
      <c r="R76" s="25"/>
      <c r="S76" s="25"/>
    </row>
    <row r="77" spans="1:23" s="26" customFormat="1" ht="24.95" customHeight="1">
      <c r="A77" s="121">
        <v>313</v>
      </c>
      <c r="B77" s="122" t="s">
        <v>56</v>
      </c>
      <c r="C77" s="124">
        <f t="shared" si="9"/>
        <v>22730</v>
      </c>
      <c r="D77" s="124">
        <f>SUM(D78:D79)</f>
        <v>16320</v>
      </c>
      <c r="E77" s="124">
        <f>SUM(E78:E79)</f>
        <v>830</v>
      </c>
      <c r="F77" s="124"/>
      <c r="G77" s="124">
        <f t="shared" ref="G77:I77" si="13">SUM(G78:G79)</f>
        <v>5040</v>
      </c>
      <c r="H77" s="124"/>
      <c r="I77" s="124">
        <f t="shared" si="13"/>
        <v>540</v>
      </c>
      <c r="J77" s="124"/>
      <c r="K77" s="124"/>
      <c r="L77" s="124"/>
      <c r="M77" s="124"/>
      <c r="N77" s="124"/>
      <c r="O77" s="124"/>
      <c r="P77" s="124"/>
      <c r="Q77" s="124"/>
      <c r="R77" s="131"/>
      <c r="S77" s="131"/>
    </row>
    <row r="78" spans="1:23" ht="24.95" customHeight="1">
      <c r="A78" s="21">
        <v>3132</v>
      </c>
      <c r="B78" s="22" t="s">
        <v>57</v>
      </c>
      <c r="C78" s="23">
        <f t="shared" si="9"/>
        <v>22730</v>
      </c>
      <c r="D78" s="24">
        <v>16320</v>
      </c>
      <c r="E78" s="24">
        <v>830</v>
      </c>
      <c r="F78" s="23"/>
      <c r="G78" s="24">
        <v>5040</v>
      </c>
      <c r="H78" s="23"/>
      <c r="I78" s="24">
        <v>540</v>
      </c>
      <c r="J78" s="23"/>
      <c r="K78" s="23"/>
      <c r="L78" s="23"/>
      <c r="M78" s="23"/>
      <c r="N78" s="23"/>
      <c r="O78" s="23"/>
      <c r="P78" s="28"/>
      <c r="Q78" s="28"/>
      <c r="R78" s="25"/>
      <c r="S78" s="25"/>
      <c r="W78" s="172"/>
    </row>
    <row r="79" spans="1:23" ht="24.95" customHeight="1">
      <c r="A79" s="21">
        <v>3133</v>
      </c>
      <c r="B79" s="22" t="s">
        <v>58</v>
      </c>
      <c r="C79" s="23">
        <f t="shared" si="9"/>
        <v>0</v>
      </c>
      <c r="D79" s="24"/>
      <c r="E79" s="24"/>
      <c r="F79" s="23"/>
      <c r="G79" s="24"/>
      <c r="H79" s="23"/>
      <c r="I79" s="24"/>
      <c r="J79" s="23"/>
      <c r="K79" s="23"/>
      <c r="L79" s="23"/>
      <c r="M79" s="23"/>
      <c r="N79" s="23"/>
      <c r="O79" s="23"/>
      <c r="P79" s="28"/>
      <c r="Q79" s="28"/>
      <c r="R79" s="25"/>
      <c r="S79" s="25"/>
      <c r="W79" s="172"/>
    </row>
    <row r="80" spans="1:23" s="26" customFormat="1" ht="24.95" customHeight="1">
      <c r="A80" s="109">
        <v>32</v>
      </c>
      <c r="B80" s="110" t="s">
        <v>13</v>
      </c>
      <c r="C80" s="111">
        <f t="shared" si="9"/>
        <v>3980</v>
      </c>
      <c r="D80" s="111">
        <f>D81+D83+D87+D94</f>
        <v>2190</v>
      </c>
      <c r="E80" s="111"/>
      <c r="F80" s="111">
        <f>F81+F83+F87+F94</f>
        <v>0</v>
      </c>
      <c r="G80" s="111">
        <f t="shared" ref="G80:Q80" si="14">G81+G83+G87+G94</f>
        <v>1090</v>
      </c>
      <c r="H80" s="111">
        <f t="shared" si="14"/>
        <v>0</v>
      </c>
      <c r="I80" s="111">
        <f t="shared" si="14"/>
        <v>700</v>
      </c>
      <c r="J80" s="111">
        <f t="shared" si="14"/>
        <v>0</v>
      </c>
      <c r="K80" s="111">
        <f t="shared" si="14"/>
        <v>0</v>
      </c>
      <c r="L80" s="111">
        <f>L81+L83+L87+L94</f>
        <v>0</v>
      </c>
      <c r="M80" s="111">
        <f t="shared" si="14"/>
        <v>0</v>
      </c>
      <c r="N80" s="111"/>
      <c r="O80" s="111">
        <f t="shared" si="14"/>
        <v>0</v>
      </c>
      <c r="P80" s="111">
        <f t="shared" si="14"/>
        <v>0</v>
      </c>
      <c r="Q80" s="111">
        <f t="shared" si="14"/>
        <v>0</v>
      </c>
      <c r="R80" s="111">
        <f>C80</f>
        <v>3980</v>
      </c>
      <c r="S80" s="111">
        <f>C80</f>
        <v>3980</v>
      </c>
      <c r="T80" s="20">
        <v>0</v>
      </c>
      <c r="U80" s="20">
        <v>0</v>
      </c>
      <c r="W80" s="172"/>
    </row>
    <row r="81" spans="1:23" s="26" customFormat="1" ht="24.95" customHeight="1">
      <c r="A81" s="121">
        <v>321</v>
      </c>
      <c r="B81" s="122" t="s">
        <v>14</v>
      </c>
      <c r="C81" s="123">
        <f t="shared" si="9"/>
        <v>3980</v>
      </c>
      <c r="D81" s="123">
        <f>SUM(D82)</f>
        <v>2190</v>
      </c>
      <c r="E81" s="123"/>
      <c r="F81" s="123">
        <f>SUM(F82)</f>
        <v>0</v>
      </c>
      <c r="G81" s="123">
        <f t="shared" ref="G81:I81" si="15">SUM(G82)</f>
        <v>1090</v>
      </c>
      <c r="H81" s="123">
        <f t="shared" si="15"/>
        <v>0</v>
      </c>
      <c r="I81" s="123">
        <f t="shared" si="15"/>
        <v>700</v>
      </c>
      <c r="J81" s="123"/>
      <c r="K81" s="123"/>
      <c r="L81" s="123"/>
      <c r="M81" s="123"/>
      <c r="N81" s="123"/>
      <c r="O81" s="123"/>
      <c r="P81" s="123"/>
      <c r="Q81" s="123"/>
      <c r="R81" s="130"/>
      <c r="S81" s="130"/>
      <c r="W81" s="172"/>
    </row>
    <row r="82" spans="1:23" ht="39.950000000000003" customHeight="1">
      <c r="A82" s="21">
        <v>3212</v>
      </c>
      <c r="B82" s="22" t="s">
        <v>59</v>
      </c>
      <c r="C82" s="23">
        <f t="shared" si="9"/>
        <v>3980</v>
      </c>
      <c r="D82" s="23">
        <v>2190</v>
      </c>
      <c r="E82" s="23"/>
      <c r="F82" s="23"/>
      <c r="G82" s="23">
        <v>1090</v>
      </c>
      <c r="H82" s="23"/>
      <c r="I82" s="23">
        <v>700</v>
      </c>
      <c r="J82" s="23"/>
      <c r="K82" s="23"/>
      <c r="L82" s="23"/>
      <c r="M82" s="23"/>
      <c r="N82" s="23"/>
      <c r="O82" s="23"/>
      <c r="P82" s="28"/>
      <c r="Q82" s="28"/>
      <c r="R82" s="25"/>
      <c r="S82" s="25"/>
    </row>
    <row r="83" spans="1:23" s="26" customFormat="1" ht="24.95" customHeight="1">
      <c r="A83" s="121">
        <v>322</v>
      </c>
      <c r="B83" s="122" t="s">
        <v>60</v>
      </c>
      <c r="C83" s="123">
        <f t="shared" si="9"/>
        <v>0</v>
      </c>
      <c r="D83" s="123">
        <f>SUM(D84:D86)</f>
        <v>0</v>
      </c>
      <c r="E83" s="123"/>
      <c r="F83" s="123"/>
      <c r="G83" s="123">
        <f t="shared" ref="G83:I83" si="16">SUM(G84:G86)</f>
        <v>0</v>
      </c>
      <c r="H83" s="123"/>
      <c r="I83" s="123">
        <f t="shared" si="16"/>
        <v>0</v>
      </c>
      <c r="J83" s="123"/>
      <c r="K83" s="123"/>
      <c r="L83" s="123"/>
      <c r="M83" s="123"/>
      <c r="N83" s="123"/>
      <c r="O83" s="123"/>
      <c r="P83" s="123"/>
      <c r="Q83" s="123"/>
      <c r="R83" s="130"/>
      <c r="S83" s="130"/>
    </row>
    <row r="84" spans="1:23" ht="24.95" customHeight="1">
      <c r="A84" s="21">
        <v>3221</v>
      </c>
      <c r="B84" s="22" t="s">
        <v>20</v>
      </c>
      <c r="C84" s="23">
        <f t="shared" si="9"/>
        <v>0</v>
      </c>
      <c r="D84" s="24"/>
      <c r="E84" s="24"/>
      <c r="F84" s="23"/>
      <c r="G84" s="24"/>
      <c r="H84" s="23"/>
      <c r="I84" s="24"/>
      <c r="J84" s="23"/>
      <c r="K84" s="23"/>
      <c r="L84" s="23"/>
      <c r="M84" s="23"/>
      <c r="N84" s="23"/>
      <c r="O84" s="23"/>
      <c r="P84" s="28"/>
      <c r="Q84" s="28"/>
      <c r="R84" s="25"/>
      <c r="S84" s="25"/>
    </row>
    <row r="85" spans="1:23" ht="24.95" customHeight="1">
      <c r="A85" s="21">
        <v>3222</v>
      </c>
      <c r="B85" s="22" t="s">
        <v>61</v>
      </c>
      <c r="C85" s="23">
        <f t="shared" si="9"/>
        <v>0</v>
      </c>
      <c r="D85" s="24"/>
      <c r="E85" s="24"/>
      <c r="F85" s="23"/>
      <c r="G85" s="24"/>
      <c r="H85" s="23"/>
      <c r="I85" s="24"/>
      <c r="J85" s="23"/>
      <c r="K85" s="23"/>
      <c r="L85" s="23"/>
      <c r="M85" s="23"/>
      <c r="N85" s="23"/>
      <c r="O85" s="23"/>
      <c r="P85" s="28"/>
      <c r="Q85" s="28"/>
      <c r="R85" s="25"/>
      <c r="S85" s="25"/>
      <c r="W85" s="171"/>
    </row>
    <row r="86" spans="1:23" ht="24.95" customHeight="1">
      <c r="A86" s="21">
        <v>3225</v>
      </c>
      <c r="B86" s="22" t="s">
        <v>62</v>
      </c>
      <c r="C86" s="23">
        <f t="shared" si="9"/>
        <v>0</v>
      </c>
      <c r="D86" s="24"/>
      <c r="E86" s="24"/>
      <c r="F86" s="23"/>
      <c r="G86" s="24"/>
      <c r="H86" s="23"/>
      <c r="I86" s="24"/>
      <c r="J86" s="23"/>
      <c r="K86" s="23"/>
      <c r="L86" s="23"/>
      <c r="M86" s="23"/>
      <c r="N86" s="23"/>
      <c r="O86" s="23"/>
      <c r="P86" s="28"/>
      <c r="Q86" s="28"/>
      <c r="R86" s="25"/>
      <c r="S86" s="25"/>
      <c r="W86" s="171"/>
    </row>
    <row r="87" spans="1:23" s="26" customFormat="1" ht="24.95" customHeight="1">
      <c r="A87" s="121">
        <v>323</v>
      </c>
      <c r="B87" s="122" t="s">
        <v>25</v>
      </c>
      <c r="C87" s="124">
        <f t="shared" si="9"/>
        <v>0</v>
      </c>
      <c r="D87" s="124">
        <f>SUM(D88:D93)</f>
        <v>0</v>
      </c>
      <c r="E87" s="124"/>
      <c r="F87" s="124"/>
      <c r="G87" s="124">
        <f t="shared" ref="G87:I87" si="17">SUM(G88:G93)</f>
        <v>0</v>
      </c>
      <c r="H87" s="124"/>
      <c r="I87" s="124">
        <f t="shared" si="17"/>
        <v>0</v>
      </c>
      <c r="J87" s="124"/>
      <c r="K87" s="124"/>
      <c r="L87" s="124"/>
      <c r="M87" s="124"/>
      <c r="N87" s="124"/>
      <c r="O87" s="124"/>
      <c r="P87" s="124"/>
      <c r="Q87" s="124"/>
      <c r="R87" s="131"/>
      <c r="S87" s="131"/>
      <c r="W87" s="171"/>
    </row>
    <row r="88" spans="1:23" ht="24.95" customHeight="1">
      <c r="A88" s="21">
        <v>3231</v>
      </c>
      <c r="B88" s="22" t="s">
        <v>63</v>
      </c>
      <c r="C88" s="23">
        <f t="shared" si="9"/>
        <v>0</v>
      </c>
      <c r="D88" s="24"/>
      <c r="E88" s="24"/>
      <c r="F88" s="23"/>
      <c r="G88" s="24"/>
      <c r="H88" s="23"/>
      <c r="I88" s="24"/>
      <c r="J88" s="23"/>
      <c r="K88" s="23"/>
      <c r="L88" s="23"/>
      <c r="M88" s="23"/>
      <c r="N88" s="23"/>
      <c r="O88" s="23"/>
      <c r="P88" s="28"/>
      <c r="Q88" s="28"/>
      <c r="R88" s="25"/>
      <c r="S88" s="25"/>
      <c r="W88" s="171"/>
    </row>
    <row r="89" spans="1:23" ht="24.95" customHeight="1">
      <c r="A89" s="21">
        <v>3232</v>
      </c>
      <c r="B89" s="22" t="s">
        <v>64</v>
      </c>
      <c r="C89" s="23">
        <f t="shared" si="9"/>
        <v>0</v>
      </c>
      <c r="D89" s="24"/>
      <c r="E89" s="24"/>
      <c r="F89" s="23"/>
      <c r="G89" s="24"/>
      <c r="H89" s="23"/>
      <c r="I89" s="24"/>
      <c r="J89" s="23"/>
      <c r="K89" s="23"/>
      <c r="L89" s="23"/>
      <c r="M89" s="23"/>
      <c r="N89" s="23"/>
      <c r="O89" s="23"/>
      <c r="P89" s="28"/>
      <c r="Q89" s="28"/>
      <c r="R89" s="25"/>
      <c r="S89" s="25"/>
    </row>
    <row r="90" spans="1:23" ht="24.95" customHeight="1">
      <c r="A90" s="21">
        <v>3234</v>
      </c>
      <c r="B90" s="22" t="s">
        <v>29</v>
      </c>
      <c r="C90" s="23">
        <f t="shared" si="9"/>
        <v>0</v>
      </c>
      <c r="D90" s="24"/>
      <c r="E90" s="24"/>
      <c r="F90" s="23"/>
      <c r="G90" s="24"/>
      <c r="H90" s="23"/>
      <c r="I90" s="24"/>
      <c r="J90" s="23"/>
      <c r="K90" s="23"/>
      <c r="L90" s="23"/>
      <c r="M90" s="23"/>
      <c r="N90" s="23"/>
      <c r="O90" s="23"/>
      <c r="P90" s="28"/>
      <c r="Q90" s="28"/>
      <c r="R90" s="25"/>
      <c r="S90" s="25"/>
    </row>
    <row r="91" spans="1:23" ht="24.95" customHeight="1">
      <c r="A91" s="21">
        <v>3236</v>
      </c>
      <c r="B91" s="22" t="s">
        <v>65</v>
      </c>
      <c r="C91" s="23">
        <f t="shared" si="9"/>
        <v>0</v>
      </c>
      <c r="D91" s="24"/>
      <c r="E91" s="24"/>
      <c r="F91" s="23"/>
      <c r="G91" s="24"/>
      <c r="H91" s="23"/>
      <c r="I91" s="24"/>
      <c r="J91" s="23"/>
      <c r="K91" s="23"/>
      <c r="L91" s="23"/>
      <c r="M91" s="23"/>
      <c r="N91" s="23"/>
      <c r="O91" s="23"/>
      <c r="P91" s="28"/>
      <c r="Q91" s="28"/>
      <c r="R91" s="25"/>
      <c r="S91" s="25"/>
      <c r="W91" s="172"/>
    </row>
    <row r="92" spans="1:23" ht="24.95" customHeight="1">
      <c r="A92" s="21">
        <v>3237</v>
      </c>
      <c r="B92" s="22" t="s">
        <v>66</v>
      </c>
      <c r="C92" s="23">
        <f t="shared" si="9"/>
        <v>0</v>
      </c>
      <c r="D92" s="24"/>
      <c r="E92" s="24"/>
      <c r="F92" s="23"/>
      <c r="G92" s="24"/>
      <c r="H92" s="23"/>
      <c r="I92" s="24"/>
      <c r="J92" s="23"/>
      <c r="K92" s="23"/>
      <c r="L92" s="23"/>
      <c r="M92" s="23"/>
      <c r="N92" s="23"/>
      <c r="O92" s="23"/>
      <c r="P92" s="28"/>
      <c r="Q92" s="28"/>
      <c r="R92" s="25"/>
      <c r="S92" s="25"/>
      <c r="W92" s="172"/>
    </row>
    <row r="93" spans="1:23" ht="24.95" customHeight="1">
      <c r="A93" s="21">
        <v>3238</v>
      </c>
      <c r="B93" s="22" t="s">
        <v>33</v>
      </c>
      <c r="C93" s="23">
        <f t="shared" si="9"/>
        <v>0</v>
      </c>
      <c r="D93" s="24"/>
      <c r="E93" s="24"/>
      <c r="F93" s="23"/>
      <c r="G93" s="24"/>
      <c r="H93" s="23"/>
      <c r="I93" s="24"/>
      <c r="J93" s="23"/>
      <c r="K93" s="23"/>
      <c r="L93" s="23"/>
      <c r="M93" s="23"/>
      <c r="N93" s="23"/>
      <c r="O93" s="23"/>
      <c r="P93" s="28"/>
      <c r="Q93" s="28"/>
      <c r="R93" s="25"/>
      <c r="S93" s="25"/>
      <c r="W93" s="172"/>
    </row>
    <row r="94" spans="1:23" s="26" customFormat="1" ht="24.95" customHeight="1">
      <c r="A94" s="121">
        <v>329</v>
      </c>
      <c r="B94" s="122" t="s">
        <v>35</v>
      </c>
      <c r="C94" s="124">
        <f t="shared" si="9"/>
        <v>0</v>
      </c>
      <c r="D94" s="124">
        <f>SUM(D95:D97)</f>
        <v>0</v>
      </c>
      <c r="E94" s="124"/>
      <c r="F94" s="124"/>
      <c r="G94" s="124">
        <f t="shared" ref="G94:I94" si="18">SUM(G97)</f>
        <v>0</v>
      </c>
      <c r="H94" s="124"/>
      <c r="I94" s="124">
        <f t="shared" si="18"/>
        <v>0</v>
      </c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W94" s="172"/>
    </row>
    <row r="95" spans="1:23" s="26" customFormat="1" ht="24.95" customHeight="1">
      <c r="A95" s="21">
        <v>3295</v>
      </c>
      <c r="B95" s="22" t="s">
        <v>40</v>
      </c>
      <c r="C95" s="205">
        <f t="shared" si="9"/>
        <v>0</v>
      </c>
      <c r="D95" s="205"/>
      <c r="E95" s="205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W95" s="172"/>
    </row>
    <row r="96" spans="1:23" s="26" customFormat="1" ht="24.95" customHeight="1">
      <c r="A96" s="21">
        <v>3296</v>
      </c>
      <c r="B96" s="22" t="s">
        <v>174</v>
      </c>
      <c r="C96" s="205">
        <f t="shared" si="9"/>
        <v>0</v>
      </c>
      <c r="D96" s="205"/>
      <c r="E96" s="20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W96" s="172"/>
    </row>
    <row r="97" spans="1:21" ht="24.95" customHeight="1">
      <c r="A97" s="21">
        <v>3299</v>
      </c>
      <c r="B97" s="22" t="s">
        <v>35</v>
      </c>
      <c r="C97" s="205">
        <f t="shared" si="9"/>
        <v>0</v>
      </c>
      <c r="D97" s="24"/>
      <c r="E97" s="24"/>
      <c r="F97" s="23"/>
      <c r="G97" s="24"/>
      <c r="H97" s="23"/>
      <c r="I97" s="24"/>
      <c r="J97" s="23"/>
      <c r="K97" s="23"/>
      <c r="L97" s="23"/>
      <c r="M97" s="23"/>
      <c r="N97" s="23"/>
      <c r="O97" s="23"/>
      <c r="P97" s="28"/>
      <c r="Q97" s="28"/>
      <c r="R97" s="25"/>
      <c r="S97" s="25"/>
    </row>
    <row r="98" spans="1:21" ht="24.95" customHeight="1">
      <c r="A98" s="109">
        <v>34</v>
      </c>
      <c r="B98" s="110" t="s">
        <v>42</v>
      </c>
      <c r="C98" s="111">
        <f t="shared" si="9"/>
        <v>0</v>
      </c>
      <c r="D98" s="111">
        <f>D99</f>
        <v>0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>
        <f>C98</f>
        <v>0</v>
      </c>
      <c r="S98" s="111">
        <f>C98</f>
        <v>0</v>
      </c>
    </row>
    <row r="99" spans="1:21" ht="24.95" customHeight="1">
      <c r="A99" s="121">
        <v>343</v>
      </c>
      <c r="B99" s="122" t="s">
        <v>43</v>
      </c>
      <c r="C99" s="124">
        <f t="shared" si="9"/>
        <v>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</row>
    <row r="100" spans="1:21" ht="24.95" customHeight="1">
      <c r="A100" s="21">
        <v>3433</v>
      </c>
      <c r="B100" s="22" t="s">
        <v>45</v>
      </c>
      <c r="C100" s="205">
        <f t="shared" si="9"/>
        <v>0</v>
      </c>
      <c r="D100" s="24"/>
      <c r="E100" s="24"/>
      <c r="F100" s="23"/>
      <c r="G100" s="24"/>
      <c r="H100" s="23"/>
      <c r="I100" s="24"/>
      <c r="J100" s="23"/>
      <c r="K100" s="23"/>
      <c r="L100" s="23"/>
      <c r="M100" s="23"/>
      <c r="N100" s="23"/>
      <c r="O100" s="23"/>
      <c r="P100" s="28"/>
      <c r="Q100" s="28"/>
      <c r="R100" s="25"/>
      <c r="S100" s="25"/>
    </row>
    <row r="101" spans="1:21" ht="24.95" customHeight="1">
      <c r="A101" s="109"/>
      <c r="B101" s="120" t="s">
        <v>46</v>
      </c>
      <c r="C101" s="111">
        <f>SUM(D101:P101)</f>
        <v>169980</v>
      </c>
      <c r="D101" s="111">
        <f>D72+D80+D98</f>
        <v>120370</v>
      </c>
      <c r="E101" s="111">
        <f>E72+E80+E98</f>
        <v>5880</v>
      </c>
      <c r="F101" s="111">
        <f>F72+F80</f>
        <v>0</v>
      </c>
      <c r="G101" s="111">
        <f t="shared" ref="G101:Q101" si="19">G72+G80</f>
        <v>37790</v>
      </c>
      <c r="H101" s="111">
        <f t="shared" si="19"/>
        <v>0</v>
      </c>
      <c r="I101" s="111">
        <f t="shared" si="19"/>
        <v>5940</v>
      </c>
      <c r="J101" s="111">
        <f t="shared" si="19"/>
        <v>0</v>
      </c>
      <c r="K101" s="111">
        <f t="shared" si="19"/>
        <v>0</v>
      </c>
      <c r="L101" s="111">
        <f>L72+L80</f>
        <v>0</v>
      </c>
      <c r="M101" s="111">
        <f t="shared" si="19"/>
        <v>0</v>
      </c>
      <c r="N101" s="111"/>
      <c r="O101" s="111">
        <f t="shared" si="19"/>
        <v>0</v>
      </c>
      <c r="P101" s="111">
        <f t="shared" si="19"/>
        <v>0</v>
      </c>
      <c r="Q101" s="111">
        <f t="shared" si="19"/>
        <v>0</v>
      </c>
      <c r="R101" s="111">
        <f>R72+R80+R98</f>
        <v>169980</v>
      </c>
      <c r="S101" s="111">
        <f>S72+S80+S98</f>
        <v>169980</v>
      </c>
    </row>
    <row r="102" spans="1:21" ht="29.1" customHeight="1">
      <c r="A102" s="248" t="s">
        <v>145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</row>
    <row r="103" spans="1:21" ht="29.1" customHeight="1">
      <c r="A103" s="246" t="s">
        <v>147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</row>
    <row r="104" spans="1:21" ht="29.1" customHeight="1">
      <c r="A104" s="244" t="s">
        <v>141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</row>
    <row r="105" spans="1:21" ht="104.25" customHeight="1">
      <c r="A105" s="29" t="s">
        <v>7</v>
      </c>
      <c r="B105" s="29" t="s">
        <v>8</v>
      </c>
      <c r="C105" s="146" t="s">
        <v>195</v>
      </c>
      <c r="D105" s="18" t="s">
        <v>201</v>
      </c>
      <c r="E105" s="18" t="s">
        <v>193</v>
      </c>
      <c r="F105" s="18" t="s">
        <v>160</v>
      </c>
      <c r="G105" s="18" t="s">
        <v>161</v>
      </c>
      <c r="H105" s="17" t="s">
        <v>163</v>
      </c>
      <c r="I105" s="18" t="s">
        <v>137</v>
      </c>
      <c r="J105" s="106" t="s">
        <v>126</v>
      </c>
      <c r="K105" s="18" t="s">
        <v>51</v>
      </c>
      <c r="L105" s="18" t="s">
        <v>175</v>
      </c>
      <c r="M105" s="17" t="s">
        <v>159</v>
      </c>
      <c r="N105" s="174" t="s">
        <v>177</v>
      </c>
      <c r="O105" s="106" t="s">
        <v>127</v>
      </c>
      <c r="P105" s="106" t="s">
        <v>128</v>
      </c>
      <c r="Q105" s="18" t="s">
        <v>125</v>
      </c>
      <c r="R105" s="149" t="s">
        <v>176</v>
      </c>
      <c r="S105" s="149" t="s">
        <v>197</v>
      </c>
    </row>
    <row r="106" spans="1:21" s="26" customFormat="1" ht="24.95" customHeight="1">
      <c r="A106" s="109">
        <v>31</v>
      </c>
      <c r="B106" s="110" t="s">
        <v>52</v>
      </c>
      <c r="C106" s="116">
        <f t="shared" ref="C106:C142" si="20">SUM(D106:Q106)</f>
        <v>8998</v>
      </c>
      <c r="D106" s="116">
        <f t="shared" ref="D106:M106" si="21">D107+D110+D112</f>
        <v>0</v>
      </c>
      <c r="E106" s="116">
        <f>E112+E107</f>
        <v>4646</v>
      </c>
      <c r="F106" s="116">
        <f t="shared" si="21"/>
        <v>0</v>
      </c>
      <c r="G106" s="116">
        <f t="shared" si="21"/>
        <v>3402</v>
      </c>
      <c r="H106" s="116">
        <f t="shared" si="21"/>
        <v>0</v>
      </c>
      <c r="I106" s="116">
        <f t="shared" si="21"/>
        <v>0</v>
      </c>
      <c r="J106" s="116">
        <f t="shared" si="21"/>
        <v>0</v>
      </c>
      <c r="K106" s="116">
        <f t="shared" si="21"/>
        <v>0</v>
      </c>
      <c r="L106" s="116">
        <f t="shared" si="21"/>
        <v>0</v>
      </c>
      <c r="M106" s="116">
        <f t="shared" si="21"/>
        <v>0</v>
      </c>
      <c r="N106" s="116"/>
      <c r="O106" s="116">
        <f>O107+O110+O112</f>
        <v>140</v>
      </c>
      <c r="P106" s="116">
        <f>P107+P110+P112</f>
        <v>810</v>
      </c>
      <c r="Q106" s="116">
        <f>Q107+Q110+Q112</f>
        <v>0</v>
      </c>
      <c r="R106" s="111">
        <f>C106</f>
        <v>8998</v>
      </c>
      <c r="S106" s="111">
        <f>C106</f>
        <v>8998</v>
      </c>
      <c r="T106" s="20">
        <v>0.01</v>
      </c>
      <c r="U106" s="20">
        <v>1.4999999999999999E-2</v>
      </c>
    </row>
    <row r="107" spans="1:21" s="26" customFormat="1" ht="24.95" customHeight="1">
      <c r="A107" s="121">
        <v>311</v>
      </c>
      <c r="B107" s="122" t="s">
        <v>53</v>
      </c>
      <c r="C107" s="132">
        <f t="shared" si="20"/>
        <v>7712</v>
      </c>
      <c r="D107" s="132">
        <f>D109</f>
        <v>0</v>
      </c>
      <c r="E107" s="132">
        <f>E108</f>
        <v>3982</v>
      </c>
      <c r="F107" s="132"/>
      <c r="G107" s="132">
        <f t="shared" ref="G107:Q107" si="22">SUM(G108)</f>
        <v>2920</v>
      </c>
      <c r="H107" s="132">
        <f t="shared" si="22"/>
        <v>0</v>
      </c>
      <c r="I107" s="132">
        <f t="shared" si="22"/>
        <v>0</v>
      </c>
      <c r="J107" s="132">
        <f t="shared" si="22"/>
        <v>0</v>
      </c>
      <c r="K107" s="132">
        <f t="shared" si="22"/>
        <v>0</v>
      </c>
      <c r="L107" s="132"/>
      <c r="M107" s="132">
        <f t="shared" si="22"/>
        <v>0</v>
      </c>
      <c r="N107" s="132"/>
      <c r="O107" s="132">
        <f t="shared" si="22"/>
        <v>120</v>
      </c>
      <c r="P107" s="132">
        <f t="shared" si="22"/>
        <v>690</v>
      </c>
      <c r="Q107" s="132">
        <f t="shared" si="22"/>
        <v>0</v>
      </c>
      <c r="R107" s="132"/>
      <c r="S107" s="132"/>
    </row>
    <row r="108" spans="1:21" ht="24.95" customHeight="1">
      <c r="A108" s="21">
        <v>3111</v>
      </c>
      <c r="B108" s="22" t="s">
        <v>54</v>
      </c>
      <c r="C108" s="23">
        <f t="shared" si="20"/>
        <v>7712</v>
      </c>
      <c r="D108" s="30"/>
      <c r="E108" s="30">
        <v>3982</v>
      </c>
      <c r="F108" s="30"/>
      <c r="G108" s="30">
        <v>2920</v>
      </c>
      <c r="H108" s="30"/>
      <c r="I108" s="30"/>
      <c r="J108" s="30"/>
      <c r="K108" s="30"/>
      <c r="L108" s="30"/>
      <c r="M108" s="30"/>
      <c r="N108" s="30"/>
      <c r="O108" s="30">
        <v>120</v>
      </c>
      <c r="P108" s="30">
        <v>690</v>
      </c>
      <c r="Q108" s="28"/>
      <c r="R108" s="25"/>
      <c r="S108" s="25"/>
    </row>
    <row r="109" spans="1:21" ht="24.95" customHeight="1">
      <c r="A109" s="21">
        <v>3111</v>
      </c>
      <c r="B109" s="22" t="s">
        <v>181</v>
      </c>
      <c r="C109" s="23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28"/>
      <c r="R109" s="25"/>
      <c r="S109" s="25"/>
    </row>
    <row r="110" spans="1:21" s="26" customFormat="1" ht="24.95" customHeight="1">
      <c r="A110" s="121">
        <v>312</v>
      </c>
      <c r="B110" s="122" t="s">
        <v>55</v>
      </c>
      <c r="C110" s="132">
        <f t="shared" si="20"/>
        <v>0</v>
      </c>
      <c r="D110" s="132">
        <v>0</v>
      </c>
      <c r="E110" s="132"/>
      <c r="F110" s="132"/>
      <c r="G110" s="132">
        <f t="shared" ref="G110:Q110" si="23">SUM(G111)</f>
        <v>0</v>
      </c>
      <c r="H110" s="132">
        <f t="shared" si="23"/>
        <v>0</v>
      </c>
      <c r="I110" s="132">
        <f t="shared" si="23"/>
        <v>0</v>
      </c>
      <c r="J110" s="132">
        <f t="shared" si="23"/>
        <v>0</v>
      </c>
      <c r="K110" s="132">
        <f t="shared" si="23"/>
        <v>0</v>
      </c>
      <c r="L110" s="132"/>
      <c r="M110" s="132">
        <f t="shared" si="23"/>
        <v>0</v>
      </c>
      <c r="N110" s="132"/>
      <c r="O110" s="132">
        <f t="shared" si="23"/>
        <v>0</v>
      </c>
      <c r="P110" s="132">
        <f t="shared" si="23"/>
        <v>0</v>
      </c>
      <c r="Q110" s="132">
        <f t="shared" si="23"/>
        <v>0</v>
      </c>
      <c r="R110" s="132"/>
      <c r="S110" s="132"/>
    </row>
    <row r="111" spans="1:21" ht="24.95" customHeight="1">
      <c r="A111" s="21">
        <v>3121</v>
      </c>
      <c r="B111" s="22" t="s">
        <v>55</v>
      </c>
      <c r="C111" s="30">
        <f t="shared" si="20"/>
        <v>0</v>
      </c>
      <c r="D111" s="30"/>
      <c r="E111" s="30"/>
      <c r="F111" s="30"/>
      <c r="G111" s="27"/>
      <c r="H111" s="27"/>
      <c r="I111" s="30"/>
      <c r="J111" s="30"/>
      <c r="K111" s="30"/>
      <c r="L111" s="30"/>
      <c r="M111" s="30"/>
      <c r="N111" s="30"/>
      <c r="O111" s="30"/>
      <c r="P111" s="30"/>
      <c r="Q111" s="28"/>
      <c r="R111" s="25"/>
      <c r="S111" s="25"/>
    </row>
    <row r="112" spans="1:21" s="26" customFormat="1" ht="24.95" customHeight="1">
      <c r="A112" s="134">
        <v>313</v>
      </c>
      <c r="B112" s="135" t="s">
        <v>56</v>
      </c>
      <c r="C112" s="136">
        <f t="shared" si="20"/>
        <v>1286</v>
      </c>
      <c r="D112" s="136">
        <f>D114+D116</f>
        <v>0</v>
      </c>
      <c r="E112" s="136">
        <f>E113</f>
        <v>664</v>
      </c>
      <c r="F112" s="136"/>
      <c r="G112" s="136">
        <f>SUM(G113:G113)</f>
        <v>482</v>
      </c>
      <c r="H112" s="136">
        <f>SUM(H113:H113)</f>
        <v>0</v>
      </c>
      <c r="I112" s="136">
        <f>SUM(I113:I113)</f>
        <v>0</v>
      </c>
      <c r="J112" s="136">
        <f>SUM(J113:J113)</f>
        <v>0</v>
      </c>
      <c r="K112" s="136">
        <f>SUM(K113:K113)</f>
        <v>0</v>
      </c>
      <c r="L112" s="136"/>
      <c r="M112" s="136">
        <f>SUM(M113:M113)</f>
        <v>0</v>
      </c>
      <c r="N112" s="136"/>
      <c r="O112" s="136">
        <f>SUM(O113:O113)</f>
        <v>20</v>
      </c>
      <c r="P112" s="136">
        <f>SUM(P113:P115)</f>
        <v>120</v>
      </c>
      <c r="Q112" s="136">
        <f>SUM(Q113:Q113)</f>
        <v>0</v>
      </c>
      <c r="R112" s="136"/>
      <c r="S112" s="136"/>
    </row>
    <row r="113" spans="1:21" ht="24.95" customHeight="1">
      <c r="A113" s="21">
        <v>3132</v>
      </c>
      <c r="B113" s="22" t="s">
        <v>68</v>
      </c>
      <c r="C113" s="23">
        <f t="shared" si="20"/>
        <v>1286</v>
      </c>
      <c r="D113" s="30"/>
      <c r="E113" s="30">
        <v>664</v>
      </c>
      <c r="F113" s="30"/>
      <c r="G113" s="30">
        <v>482</v>
      </c>
      <c r="H113" s="30"/>
      <c r="I113" s="30"/>
      <c r="J113" s="30"/>
      <c r="K113" s="30"/>
      <c r="L113" s="30"/>
      <c r="M113" s="30"/>
      <c r="N113" s="30"/>
      <c r="O113" s="30">
        <v>20</v>
      </c>
      <c r="P113" s="30">
        <v>120</v>
      </c>
      <c r="Q113" s="28"/>
      <c r="R113" s="25"/>
      <c r="S113" s="25"/>
    </row>
    <row r="114" spans="1:21" ht="37.5">
      <c r="A114" s="21">
        <v>3132</v>
      </c>
      <c r="B114" s="22" t="s">
        <v>185</v>
      </c>
      <c r="C114" s="23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8"/>
      <c r="R114" s="25"/>
      <c r="S114" s="25"/>
    </row>
    <row r="115" spans="1:21" ht="24.95" customHeight="1">
      <c r="A115" s="21">
        <v>3133</v>
      </c>
      <c r="B115" s="22" t="s">
        <v>58</v>
      </c>
      <c r="C115" s="23">
        <f t="shared" si="20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28"/>
      <c r="R115" s="25"/>
      <c r="S115" s="25"/>
    </row>
    <row r="116" spans="1:21" ht="24.95" customHeight="1">
      <c r="A116" s="21">
        <v>3133</v>
      </c>
      <c r="B116" s="22" t="s">
        <v>186</v>
      </c>
      <c r="C116" s="23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28"/>
      <c r="R116" s="25"/>
      <c r="S116" s="25"/>
    </row>
    <row r="117" spans="1:21" s="26" customFormat="1" ht="24.95" customHeight="1">
      <c r="A117" s="109">
        <v>32</v>
      </c>
      <c r="B117" s="110" t="s">
        <v>13</v>
      </c>
      <c r="C117" s="116">
        <f t="shared" si="20"/>
        <v>102015</v>
      </c>
      <c r="D117" s="116">
        <f t="shared" ref="D117:Q117" si="24">D118+D124+D132+D143+D145</f>
        <v>0</v>
      </c>
      <c r="E117" s="116">
        <f>E118+E124</f>
        <v>2176</v>
      </c>
      <c r="F117" s="116">
        <f t="shared" si="24"/>
        <v>531</v>
      </c>
      <c r="G117" s="116">
        <f t="shared" si="24"/>
        <v>600</v>
      </c>
      <c r="H117" s="116">
        <f t="shared" si="24"/>
        <v>89089</v>
      </c>
      <c r="I117" s="116">
        <f t="shared" si="24"/>
        <v>0</v>
      </c>
      <c r="J117" s="116">
        <f t="shared" si="24"/>
        <v>0</v>
      </c>
      <c r="K117" s="116">
        <f t="shared" si="24"/>
        <v>1724</v>
      </c>
      <c r="L117" s="116">
        <f t="shared" si="24"/>
        <v>2390</v>
      </c>
      <c r="M117" s="116">
        <f t="shared" si="24"/>
        <v>0</v>
      </c>
      <c r="N117" s="116">
        <f t="shared" si="24"/>
        <v>200</v>
      </c>
      <c r="O117" s="116">
        <f t="shared" si="24"/>
        <v>2340</v>
      </c>
      <c r="P117" s="116">
        <f t="shared" si="24"/>
        <v>1645</v>
      </c>
      <c r="Q117" s="116">
        <f t="shared" si="24"/>
        <v>1320</v>
      </c>
      <c r="R117" s="111">
        <f>C117+13272</f>
        <v>115287</v>
      </c>
      <c r="S117" s="111">
        <f>C117+13272</f>
        <v>115287</v>
      </c>
      <c r="T117" s="20">
        <v>1.7566999999999999E-2</v>
      </c>
      <c r="U117" s="20">
        <v>3.4798999999999997E-2</v>
      </c>
    </row>
    <row r="118" spans="1:21" s="26" customFormat="1" ht="24.95" customHeight="1">
      <c r="A118" s="121">
        <v>321</v>
      </c>
      <c r="B118" s="122" t="s">
        <v>14</v>
      </c>
      <c r="C118" s="136">
        <f t="shared" si="20"/>
        <v>6510</v>
      </c>
      <c r="D118" s="136">
        <f>SUM(D119:D123)</f>
        <v>0</v>
      </c>
      <c r="E118" s="136">
        <f>E119</f>
        <v>0</v>
      </c>
      <c r="F118" s="136"/>
      <c r="G118" s="136">
        <f t="shared" ref="G118:Q118" si="25">SUM(G119:G123)</f>
        <v>0</v>
      </c>
      <c r="H118" s="136">
        <f t="shared" si="25"/>
        <v>5450</v>
      </c>
      <c r="I118" s="136">
        <f t="shared" si="25"/>
        <v>0</v>
      </c>
      <c r="J118" s="136">
        <f t="shared" si="25"/>
        <v>0</v>
      </c>
      <c r="K118" s="136">
        <f t="shared" si="25"/>
        <v>0</v>
      </c>
      <c r="L118" s="136">
        <f t="shared" si="25"/>
        <v>0</v>
      </c>
      <c r="M118" s="136">
        <f t="shared" si="25"/>
        <v>0</v>
      </c>
      <c r="N118" s="136"/>
      <c r="O118" s="136">
        <f t="shared" si="25"/>
        <v>370</v>
      </c>
      <c r="P118" s="136">
        <f t="shared" si="25"/>
        <v>300</v>
      </c>
      <c r="Q118" s="136">
        <f t="shared" si="25"/>
        <v>390</v>
      </c>
      <c r="R118" s="136"/>
      <c r="S118" s="136"/>
    </row>
    <row r="119" spans="1:21" ht="24.95" customHeight="1">
      <c r="A119" s="21">
        <v>3211</v>
      </c>
      <c r="B119" s="22" t="s">
        <v>15</v>
      </c>
      <c r="C119" s="23">
        <f t="shared" si="20"/>
        <v>5420</v>
      </c>
      <c r="D119" s="30"/>
      <c r="E119" s="30"/>
      <c r="F119" s="30"/>
      <c r="G119" s="27"/>
      <c r="H119" s="27">
        <v>4640</v>
      </c>
      <c r="I119" s="27"/>
      <c r="J119" s="27"/>
      <c r="K119" s="27"/>
      <c r="L119" s="27"/>
      <c r="M119" s="30"/>
      <c r="N119" s="30"/>
      <c r="O119" s="30">
        <v>370</v>
      </c>
      <c r="P119" s="30">
        <v>150</v>
      </c>
      <c r="Q119" s="31">
        <v>260</v>
      </c>
      <c r="R119" s="23"/>
      <c r="S119" s="25"/>
    </row>
    <row r="120" spans="1:21" ht="24.95" customHeight="1">
      <c r="A120" s="21">
        <v>3211</v>
      </c>
      <c r="B120" s="22" t="s">
        <v>156</v>
      </c>
      <c r="C120" s="23">
        <f t="shared" si="20"/>
        <v>0</v>
      </c>
      <c r="D120" s="30"/>
      <c r="E120" s="30"/>
      <c r="F120" s="30"/>
      <c r="G120" s="27"/>
      <c r="H120" s="27"/>
      <c r="I120" s="27"/>
      <c r="J120" s="27"/>
      <c r="K120" s="27"/>
      <c r="L120" s="27"/>
      <c r="M120" s="30"/>
      <c r="N120" s="30"/>
      <c r="O120" s="30"/>
      <c r="P120" s="30"/>
      <c r="Q120" s="31"/>
      <c r="R120" s="23"/>
      <c r="S120" s="25"/>
    </row>
    <row r="121" spans="1:21" ht="39.950000000000003" customHeight="1">
      <c r="A121" s="21">
        <v>3212</v>
      </c>
      <c r="B121" s="22" t="s">
        <v>16</v>
      </c>
      <c r="C121" s="23">
        <f t="shared" si="20"/>
        <v>0</v>
      </c>
      <c r="D121" s="27"/>
      <c r="E121" s="27"/>
      <c r="F121" s="27"/>
      <c r="G121" s="27"/>
      <c r="H121" s="27"/>
      <c r="I121" s="27">
        <v>0</v>
      </c>
      <c r="J121" s="27"/>
      <c r="K121" s="27"/>
      <c r="L121" s="27"/>
      <c r="M121" s="30"/>
      <c r="N121" s="30"/>
      <c r="O121" s="30"/>
      <c r="P121" s="30"/>
      <c r="Q121" s="39"/>
      <c r="R121" s="25"/>
      <c r="S121" s="25"/>
    </row>
    <row r="122" spans="1:21" ht="24.95" customHeight="1">
      <c r="A122" s="21">
        <v>3213</v>
      </c>
      <c r="B122" s="22" t="s">
        <v>17</v>
      </c>
      <c r="C122" s="23">
        <f t="shared" si="20"/>
        <v>660</v>
      </c>
      <c r="D122" s="30"/>
      <c r="E122" s="30"/>
      <c r="F122" s="30"/>
      <c r="G122" s="27"/>
      <c r="H122" s="27">
        <v>660</v>
      </c>
      <c r="I122" s="27"/>
      <c r="J122" s="27"/>
      <c r="K122" s="27"/>
      <c r="L122" s="27"/>
      <c r="M122" s="30"/>
      <c r="N122" s="30"/>
      <c r="O122" s="30"/>
      <c r="P122" s="30"/>
      <c r="Q122" s="39"/>
      <c r="R122" s="25"/>
      <c r="S122" s="25"/>
    </row>
    <row r="123" spans="1:21" ht="24.95" customHeight="1">
      <c r="A123" s="21">
        <v>3214</v>
      </c>
      <c r="B123" s="22" t="s">
        <v>18</v>
      </c>
      <c r="C123" s="23">
        <f t="shared" si="20"/>
        <v>430</v>
      </c>
      <c r="D123" s="30"/>
      <c r="E123" s="30"/>
      <c r="F123" s="30"/>
      <c r="G123" s="27"/>
      <c r="H123" s="27">
        <v>150</v>
      </c>
      <c r="I123" s="27"/>
      <c r="J123" s="27"/>
      <c r="K123" s="27"/>
      <c r="L123" s="27"/>
      <c r="M123" s="30"/>
      <c r="N123" s="30"/>
      <c r="O123" s="30"/>
      <c r="P123" s="30">
        <v>150</v>
      </c>
      <c r="Q123" s="39">
        <v>130</v>
      </c>
      <c r="R123" s="25"/>
      <c r="S123" s="25"/>
    </row>
    <row r="124" spans="1:21" s="26" customFormat="1" ht="24.95" customHeight="1">
      <c r="A124" s="121">
        <v>322</v>
      </c>
      <c r="B124" s="122" t="s">
        <v>19</v>
      </c>
      <c r="C124" s="132">
        <f t="shared" si="20"/>
        <v>56365</v>
      </c>
      <c r="D124" s="132">
        <f t="shared" ref="D124:Q124" si="26">SUM(D125:D131)</f>
        <v>0</v>
      </c>
      <c r="E124" s="132">
        <f>E125+E130</f>
        <v>2176</v>
      </c>
      <c r="F124" s="132">
        <f t="shared" si="26"/>
        <v>531</v>
      </c>
      <c r="G124" s="132">
        <f t="shared" si="26"/>
        <v>0</v>
      </c>
      <c r="H124" s="132">
        <f t="shared" si="26"/>
        <v>50059</v>
      </c>
      <c r="I124" s="132">
        <f t="shared" si="26"/>
        <v>0</v>
      </c>
      <c r="J124" s="132">
        <f t="shared" si="26"/>
        <v>0</v>
      </c>
      <c r="K124" s="132">
        <f t="shared" si="26"/>
        <v>1724</v>
      </c>
      <c r="L124" s="132">
        <f t="shared" si="26"/>
        <v>0</v>
      </c>
      <c r="M124" s="132">
        <f t="shared" si="26"/>
        <v>0</v>
      </c>
      <c r="N124" s="132"/>
      <c r="O124" s="132">
        <f t="shared" si="26"/>
        <v>680</v>
      </c>
      <c r="P124" s="132">
        <f t="shared" si="26"/>
        <v>795</v>
      </c>
      <c r="Q124" s="132">
        <f t="shared" si="26"/>
        <v>400</v>
      </c>
      <c r="R124" s="132"/>
      <c r="S124" s="132"/>
    </row>
    <row r="125" spans="1:21" ht="24.95" customHeight="1">
      <c r="A125" s="21">
        <v>3221</v>
      </c>
      <c r="B125" s="22" t="s">
        <v>20</v>
      </c>
      <c r="C125" s="23">
        <f t="shared" si="20"/>
        <v>7527</v>
      </c>
      <c r="D125" s="30"/>
      <c r="E125" s="30">
        <v>2057</v>
      </c>
      <c r="F125" s="30">
        <v>300</v>
      </c>
      <c r="G125" s="27"/>
      <c r="H125" s="27">
        <v>3980</v>
      </c>
      <c r="I125" s="30"/>
      <c r="J125" s="30"/>
      <c r="K125" s="30"/>
      <c r="L125" s="30"/>
      <c r="M125" s="30"/>
      <c r="N125" s="30"/>
      <c r="O125" s="30">
        <v>530</v>
      </c>
      <c r="P125" s="30">
        <v>530</v>
      </c>
      <c r="Q125" s="31">
        <v>130</v>
      </c>
      <c r="R125" s="25"/>
      <c r="S125" s="25"/>
    </row>
    <row r="126" spans="1:21" ht="37.5">
      <c r="A126" s="21">
        <v>3221</v>
      </c>
      <c r="B126" s="22" t="s">
        <v>192</v>
      </c>
      <c r="C126" s="23">
        <f t="shared" si="20"/>
        <v>0</v>
      </c>
      <c r="D126" s="30"/>
      <c r="E126" s="30"/>
      <c r="F126" s="30"/>
      <c r="G126" s="27"/>
      <c r="H126" s="27"/>
      <c r="I126" s="30"/>
      <c r="J126" s="30"/>
      <c r="K126" s="30"/>
      <c r="L126" s="30"/>
      <c r="M126" s="30"/>
      <c r="N126" s="30"/>
      <c r="O126" s="30"/>
      <c r="P126" s="30"/>
      <c r="Q126" s="31"/>
      <c r="R126" s="25"/>
      <c r="S126" s="25"/>
    </row>
    <row r="127" spans="1:21" ht="24.95" customHeight="1">
      <c r="A127" s="21">
        <v>3222</v>
      </c>
      <c r="B127" s="22" t="s">
        <v>61</v>
      </c>
      <c r="C127" s="23">
        <f t="shared" si="20"/>
        <v>41395</v>
      </c>
      <c r="D127" s="30"/>
      <c r="E127" s="30"/>
      <c r="F127" s="30">
        <v>81</v>
      </c>
      <c r="G127" s="27"/>
      <c r="H127" s="27">
        <v>39829</v>
      </c>
      <c r="I127" s="30"/>
      <c r="J127" s="30"/>
      <c r="K127" s="30">
        <v>930</v>
      </c>
      <c r="L127" s="30"/>
      <c r="M127" s="30"/>
      <c r="N127" s="30"/>
      <c r="O127" s="30">
        <v>150</v>
      </c>
      <c r="P127" s="30">
        <v>265</v>
      </c>
      <c r="Q127" s="31">
        <v>140</v>
      </c>
      <c r="R127" s="25"/>
      <c r="S127" s="25"/>
    </row>
    <row r="128" spans="1:21" ht="24.95" customHeight="1">
      <c r="A128" s="21">
        <v>3223</v>
      </c>
      <c r="B128" s="22" t="s">
        <v>21</v>
      </c>
      <c r="C128" s="23">
        <f t="shared" si="20"/>
        <v>3320</v>
      </c>
      <c r="D128" s="30"/>
      <c r="E128" s="30"/>
      <c r="F128" s="30"/>
      <c r="G128" s="27"/>
      <c r="H128" s="27">
        <v>3320</v>
      </c>
      <c r="I128" s="30"/>
      <c r="J128" s="30"/>
      <c r="K128" s="30"/>
      <c r="L128" s="30"/>
      <c r="M128" s="30"/>
      <c r="N128" s="30"/>
      <c r="O128" s="30"/>
      <c r="P128" s="30"/>
      <c r="Q128" s="31"/>
      <c r="R128" s="25"/>
      <c r="S128" s="25"/>
    </row>
    <row r="129" spans="1:19" ht="24.95" customHeight="1">
      <c r="A129" s="21">
        <v>3224</v>
      </c>
      <c r="B129" s="22" t="s">
        <v>22</v>
      </c>
      <c r="C129" s="23">
        <f t="shared" si="20"/>
        <v>1330</v>
      </c>
      <c r="D129" s="30"/>
      <c r="E129" s="30"/>
      <c r="F129" s="30"/>
      <c r="G129" s="27"/>
      <c r="H129" s="27">
        <v>1330</v>
      </c>
      <c r="I129" s="30"/>
      <c r="J129" s="30"/>
      <c r="K129" s="30"/>
      <c r="L129" s="30"/>
      <c r="M129" s="30"/>
      <c r="N129" s="30"/>
      <c r="O129" s="30"/>
      <c r="P129" s="30"/>
      <c r="Q129" s="31"/>
      <c r="R129" s="25"/>
      <c r="S129" s="25"/>
    </row>
    <row r="130" spans="1:19" ht="24.95" customHeight="1">
      <c r="A130" s="21">
        <v>3225</v>
      </c>
      <c r="B130" s="22" t="s">
        <v>23</v>
      </c>
      <c r="C130" s="23">
        <f t="shared" si="20"/>
        <v>1993</v>
      </c>
      <c r="D130" s="30"/>
      <c r="E130" s="30">
        <v>119</v>
      </c>
      <c r="F130" s="30">
        <v>150</v>
      </c>
      <c r="G130" s="27"/>
      <c r="H130" s="27">
        <v>800</v>
      </c>
      <c r="I130" s="30"/>
      <c r="J130" s="30"/>
      <c r="K130" s="30">
        <v>794</v>
      </c>
      <c r="L130" s="30"/>
      <c r="M130" s="30"/>
      <c r="N130" s="30"/>
      <c r="O130" s="30"/>
      <c r="P130" s="30"/>
      <c r="Q130" s="31">
        <v>130</v>
      </c>
      <c r="R130" s="25"/>
      <c r="S130" s="25"/>
    </row>
    <row r="131" spans="1:19" ht="24.95" customHeight="1">
      <c r="A131" s="32">
        <v>3227</v>
      </c>
      <c r="B131" s="33" t="s">
        <v>24</v>
      </c>
      <c r="C131" s="23">
        <f t="shared" si="20"/>
        <v>800</v>
      </c>
      <c r="D131" s="27"/>
      <c r="E131" s="27"/>
      <c r="F131" s="27"/>
      <c r="G131" s="27"/>
      <c r="H131" s="27">
        <v>800</v>
      </c>
      <c r="I131" s="27"/>
      <c r="J131" s="27"/>
      <c r="K131" s="27"/>
      <c r="L131" s="27"/>
      <c r="M131" s="27"/>
      <c r="N131" s="27"/>
      <c r="O131" s="27"/>
      <c r="P131" s="27"/>
      <c r="Q131" s="31"/>
      <c r="R131" s="25"/>
      <c r="S131" s="25"/>
    </row>
    <row r="132" spans="1:19" ht="24.95" customHeight="1">
      <c r="A132" s="121">
        <v>323</v>
      </c>
      <c r="B132" s="122" t="s">
        <v>25</v>
      </c>
      <c r="C132" s="132">
        <f t="shared" si="20"/>
        <v>33600</v>
      </c>
      <c r="D132" s="132">
        <f>SUM(D133:D142)</f>
        <v>0</v>
      </c>
      <c r="E132" s="132"/>
      <c r="F132" s="132"/>
      <c r="G132" s="132">
        <f t="shared" ref="G132:Q132" si="27">SUM(G133:G142)</f>
        <v>0</v>
      </c>
      <c r="H132" s="132">
        <f t="shared" si="27"/>
        <v>29410</v>
      </c>
      <c r="I132" s="132">
        <f t="shared" si="27"/>
        <v>0</v>
      </c>
      <c r="J132" s="132">
        <f t="shared" si="27"/>
        <v>0</v>
      </c>
      <c r="K132" s="132">
        <f t="shared" si="27"/>
        <v>0</v>
      </c>
      <c r="L132" s="132">
        <f t="shared" si="27"/>
        <v>2390</v>
      </c>
      <c r="M132" s="132">
        <f t="shared" si="27"/>
        <v>0</v>
      </c>
      <c r="N132" s="132">
        <f t="shared" si="27"/>
        <v>200</v>
      </c>
      <c r="O132" s="132">
        <f t="shared" si="27"/>
        <v>670</v>
      </c>
      <c r="P132" s="132">
        <f t="shared" si="27"/>
        <v>400</v>
      </c>
      <c r="Q132" s="132">
        <f t="shared" si="27"/>
        <v>530</v>
      </c>
      <c r="R132" s="132"/>
      <c r="S132" s="132"/>
    </row>
    <row r="133" spans="1:19" ht="24.95" customHeight="1">
      <c r="A133" s="21">
        <v>3231</v>
      </c>
      <c r="B133" s="22" t="s">
        <v>26</v>
      </c>
      <c r="C133" s="23">
        <f t="shared" si="20"/>
        <v>6470</v>
      </c>
      <c r="D133" s="30"/>
      <c r="E133" s="30"/>
      <c r="F133" s="30"/>
      <c r="G133" s="27"/>
      <c r="H133" s="27">
        <v>5350</v>
      </c>
      <c r="I133" s="27"/>
      <c r="J133" s="27"/>
      <c r="K133" s="27"/>
      <c r="L133" s="27"/>
      <c r="M133" s="30"/>
      <c r="N133" s="30"/>
      <c r="O133" s="30">
        <v>590</v>
      </c>
      <c r="P133" s="30"/>
      <c r="Q133" s="31">
        <v>530</v>
      </c>
      <c r="R133" s="25"/>
      <c r="S133" s="25"/>
    </row>
    <row r="134" spans="1:19" ht="37.5">
      <c r="A134" s="21">
        <v>3231</v>
      </c>
      <c r="B134" s="22" t="s">
        <v>179</v>
      </c>
      <c r="C134" s="23"/>
      <c r="D134" s="30"/>
      <c r="E134" s="30"/>
      <c r="F134" s="30"/>
      <c r="G134" s="27"/>
      <c r="H134" s="27"/>
      <c r="I134" s="27"/>
      <c r="J134" s="27"/>
      <c r="K134" s="27"/>
      <c r="L134" s="27"/>
      <c r="M134" s="30"/>
      <c r="N134" s="30"/>
      <c r="O134" s="30"/>
      <c r="P134" s="30"/>
      <c r="Q134" s="31"/>
      <c r="R134" s="25"/>
      <c r="S134" s="25"/>
    </row>
    <row r="135" spans="1:19" ht="24.95" customHeight="1">
      <c r="A135" s="21">
        <v>3232</v>
      </c>
      <c r="B135" s="22" t="s">
        <v>70</v>
      </c>
      <c r="C135" s="23">
        <f t="shared" si="20"/>
        <v>18950</v>
      </c>
      <c r="D135" s="30"/>
      <c r="E135" s="30"/>
      <c r="F135" s="30"/>
      <c r="G135" s="27"/>
      <c r="H135" s="27">
        <v>16360</v>
      </c>
      <c r="I135" s="27"/>
      <c r="J135" s="27"/>
      <c r="K135" s="27"/>
      <c r="L135" s="27">
        <v>2390</v>
      </c>
      <c r="M135" s="30"/>
      <c r="N135" s="30">
        <v>200</v>
      </c>
      <c r="O135" s="30"/>
      <c r="P135" s="30"/>
      <c r="Q135" s="28"/>
      <c r="R135" s="25"/>
      <c r="S135" s="25"/>
    </row>
    <row r="136" spans="1:19" ht="24.95" customHeight="1">
      <c r="A136" s="21">
        <v>3233</v>
      </c>
      <c r="B136" s="22" t="s">
        <v>71</v>
      </c>
      <c r="C136" s="23">
        <f t="shared" si="20"/>
        <v>530</v>
      </c>
      <c r="D136" s="30"/>
      <c r="E136" s="30"/>
      <c r="F136" s="30"/>
      <c r="G136" s="27"/>
      <c r="H136" s="27">
        <v>530</v>
      </c>
      <c r="I136" s="27"/>
      <c r="J136" s="27"/>
      <c r="K136" s="27"/>
      <c r="L136" s="27"/>
      <c r="M136" s="30"/>
      <c r="N136" s="30"/>
      <c r="O136" s="30"/>
      <c r="P136" s="30"/>
      <c r="Q136" s="28"/>
      <c r="R136" s="25"/>
      <c r="S136" s="25"/>
    </row>
    <row r="137" spans="1:19" ht="24.95" customHeight="1">
      <c r="A137" s="21">
        <v>3234</v>
      </c>
      <c r="B137" s="22" t="s">
        <v>29</v>
      </c>
      <c r="C137" s="23">
        <f t="shared" si="20"/>
        <v>660</v>
      </c>
      <c r="D137" s="30"/>
      <c r="E137" s="30"/>
      <c r="F137" s="30"/>
      <c r="G137" s="27"/>
      <c r="H137" s="27">
        <v>660</v>
      </c>
      <c r="I137" s="30"/>
      <c r="J137" s="30"/>
      <c r="K137" s="30"/>
      <c r="L137" s="30"/>
      <c r="M137" s="30"/>
      <c r="N137" s="30"/>
      <c r="O137" s="30"/>
      <c r="P137" s="30"/>
      <c r="Q137" s="28"/>
      <c r="R137" s="25"/>
      <c r="S137" s="25"/>
    </row>
    <row r="138" spans="1:19" ht="24.95" customHeight="1">
      <c r="A138" s="21">
        <v>3235</v>
      </c>
      <c r="B138" s="22" t="s">
        <v>30</v>
      </c>
      <c r="C138" s="23">
        <f t="shared" si="20"/>
        <v>1330</v>
      </c>
      <c r="D138" s="30"/>
      <c r="E138" s="30"/>
      <c r="F138" s="30"/>
      <c r="G138" s="27"/>
      <c r="H138" s="27">
        <v>1330</v>
      </c>
      <c r="I138" s="27"/>
      <c r="J138" s="27"/>
      <c r="K138" s="27"/>
      <c r="L138" s="27"/>
      <c r="M138" s="30"/>
      <c r="N138" s="30"/>
      <c r="O138" s="30"/>
      <c r="P138" s="30"/>
      <c r="Q138" s="28"/>
      <c r="R138" s="25"/>
      <c r="S138" s="25"/>
    </row>
    <row r="139" spans="1:19" ht="24.75" customHeight="1">
      <c r="A139" s="21">
        <v>3236</v>
      </c>
      <c r="B139" s="22" t="s">
        <v>31</v>
      </c>
      <c r="C139" s="23">
        <f t="shared" si="20"/>
        <v>800</v>
      </c>
      <c r="D139" s="30"/>
      <c r="E139" s="30"/>
      <c r="F139" s="30"/>
      <c r="G139" s="27"/>
      <c r="H139" s="27">
        <v>800</v>
      </c>
      <c r="I139" s="27"/>
      <c r="J139" s="27"/>
      <c r="K139" s="27"/>
      <c r="L139" s="27"/>
      <c r="M139" s="30"/>
      <c r="N139" s="30"/>
      <c r="O139" s="30"/>
      <c r="P139" s="30"/>
      <c r="Q139" s="28"/>
      <c r="R139" s="25"/>
      <c r="S139" s="25"/>
    </row>
    <row r="140" spans="1:19" ht="24.95" customHeight="1">
      <c r="A140" s="21">
        <v>3237</v>
      </c>
      <c r="B140" s="22" t="s">
        <v>32</v>
      </c>
      <c r="C140" s="23">
        <f t="shared" si="20"/>
        <v>1810</v>
      </c>
      <c r="D140" s="30"/>
      <c r="E140" s="30"/>
      <c r="F140" s="30"/>
      <c r="G140" s="27"/>
      <c r="H140" s="27">
        <v>1330</v>
      </c>
      <c r="I140" s="27"/>
      <c r="J140" s="27"/>
      <c r="K140" s="27"/>
      <c r="L140" s="27"/>
      <c r="M140" s="30"/>
      <c r="N140" s="30"/>
      <c r="O140" s="30">
        <v>80</v>
      </c>
      <c r="P140" s="30">
        <v>400</v>
      </c>
      <c r="Q140" s="28"/>
      <c r="R140" s="25"/>
    </row>
    <row r="141" spans="1:19" ht="24.95" customHeight="1">
      <c r="A141" s="21">
        <v>3238</v>
      </c>
      <c r="B141" s="22" t="s">
        <v>33</v>
      </c>
      <c r="C141" s="23">
        <f t="shared" si="20"/>
        <v>1060</v>
      </c>
      <c r="D141" s="30"/>
      <c r="E141" s="30"/>
      <c r="F141" s="30"/>
      <c r="G141" s="30"/>
      <c r="H141" s="30">
        <v>1060</v>
      </c>
      <c r="I141" s="30"/>
      <c r="J141" s="30"/>
      <c r="K141" s="30"/>
      <c r="L141" s="30"/>
      <c r="M141" s="30"/>
      <c r="N141" s="30"/>
      <c r="O141" s="30"/>
      <c r="P141" s="30"/>
      <c r="Q141" s="28"/>
      <c r="R141" s="25"/>
      <c r="S141" s="25"/>
    </row>
    <row r="142" spans="1:19" ht="24.95" customHeight="1">
      <c r="A142" s="21">
        <v>3239</v>
      </c>
      <c r="B142" s="22" t="s">
        <v>34</v>
      </c>
      <c r="C142" s="23">
        <f t="shared" si="20"/>
        <v>1990</v>
      </c>
      <c r="D142" s="30"/>
      <c r="E142" s="30"/>
      <c r="F142" s="30"/>
      <c r="G142" s="27"/>
      <c r="H142" s="27">
        <v>1990</v>
      </c>
      <c r="I142" s="30"/>
      <c r="J142" s="30"/>
      <c r="K142" s="30"/>
      <c r="L142" s="30"/>
      <c r="M142" s="30"/>
      <c r="N142" s="30"/>
      <c r="O142" s="30"/>
      <c r="P142" s="30"/>
      <c r="Q142" s="28"/>
      <c r="R142" s="25"/>
      <c r="S142" s="25"/>
    </row>
    <row r="143" spans="1:19" s="26" customFormat="1" ht="36" customHeight="1">
      <c r="A143" s="121">
        <v>324</v>
      </c>
      <c r="B143" s="122" t="s">
        <v>72</v>
      </c>
      <c r="C143" s="136">
        <f t="shared" ref="C143:C174" si="28">SUM(D143:Q143)</f>
        <v>0</v>
      </c>
      <c r="D143" s="136">
        <f>SUM(D144)</f>
        <v>0</v>
      </c>
      <c r="E143" s="136"/>
      <c r="F143" s="136"/>
      <c r="G143" s="136">
        <f t="shared" ref="G143:Q143" si="29">SUM(G144)</f>
        <v>0</v>
      </c>
      <c r="H143" s="136">
        <f t="shared" si="29"/>
        <v>0</v>
      </c>
      <c r="I143" s="136">
        <f t="shared" si="29"/>
        <v>0</v>
      </c>
      <c r="J143" s="136">
        <f t="shared" si="29"/>
        <v>0</v>
      </c>
      <c r="K143" s="136">
        <f t="shared" si="29"/>
        <v>0</v>
      </c>
      <c r="L143" s="136"/>
      <c r="M143" s="136">
        <f t="shared" si="29"/>
        <v>0</v>
      </c>
      <c r="N143" s="136"/>
      <c r="O143" s="136">
        <f t="shared" si="29"/>
        <v>0</v>
      </c>
      <c r="P143" s="136">
        <f t="shared" si="29"/>
        <v>0</v>
      </c>
      <c r="Q143" s="136">
        <f t="shared" si="29"/>
        <v>0</v>
      </c>
      <c r="R143" s="136"/>
      <c r="S143" s="136"/>
    </row>
    <row r="144" spans="1:19" ht="20.25">
      <c r="A144" s="21">
        <v>3241</v>
      </c>
      <c r="B144" s="22" t="s">
        <v>72</v>
      </c>
      <c r="C144" s="23">
        <f t="shared" si="28"/>
        <v>0</v>
      </c>
      <c r="D144" s="30"/>
      <c r="E144" s="30"/>
      <c r="F144" s="30"/>
      <c r="G144" s="27"/>
      <c r="H144" s="27"/>
      <c r="I144" s="30"/>
      <c r="J144" s="30"/>
      <c r="K144" s="30"/>
      <c r="L144" s="30"/>
      <c r="M144" s="30"/>
      <c r="N144" s="30"/>
      <c r="O144" s="30"/>
      <c r="P144" s="30"/>
      <c r="Q144" s="28"/>
      <c r="R144" s="25"/>
      <c r="S144" s="25"/>
    </row>
    <row r="145" spans="1:21" s="26" customFormat="1" ht="24.95" customHeight="1">
      <c r="A145" s="121">
        <v>329</v>
      </c>
      <c r="B145" s="122" t="s">
        <v>35</v>
      </c>
      <c r="C145" s="136">
        <f t="shared" si="28"/>
        <v>5540</v>
      </c>
      <c r="D145" s="136">
        <f>SUM(D146:D153)</f>
        <v>0</v>
      </c>
      <c r="E145" s="136"/>
      <c r="F145" s="136"/>
      <c r="G145" s="136">
        <f>SUM(G146:G152)</f>
        <v>600</v>
      </c>
      <c r="H145" s="136">
        <f>SUM(H146:H152)</f>
        <v>4170</v>
      </c>
      <c r="I145" s="136">
        <f>SUM(I146:I152)</f>
        <v>0</v>
      </c>
      <c r="J145" s="136">
        <f>SUM(J146:J152)</f>
        <v>0</v>
      </c>
      <c r="K145" s="136">
        <f>SUM(K146:K152)</f>
        <v>0</v>
      </c>
      <c r="L145" s="136"/>
      <c r="M145" s="136">
        <f>SUM(M146:M152)</f>
        <v>0</v>
      </c>
      <c r="N145" s="136"/>
      <c r="O145" s="136">
        <f>SUM(O146:O152)</f>
        <v>620</v>
      </c>
      <c r="P145" s="136">
        <f>SUM(P146:P152)</f>
        <v>150</v>
      </c>
      <c r="Q145" s="136">
        <f>SUM(Q146:Q152)</f>
        <v>0</v>
      </c>
      <c r="R145" s="136"/>
      <c r="S145" s="136"/>
    </row>
    <row r="146" spans="1:21" s="26" customFormat="1" ht="43.5" customHeight="1">
      <c r="A146" s="140">
        <v>3291</v>
      </c>
      <c r="B146" s="141" t="s">
        <v>172</v>
      </c>
      <c r="C146" s="23">
        <f t="shared" si="28"/>
        <v>320</v>
      </c>
      <c r="D146" s="139"/>
      <c r="E146" s="139"/>
      <c r="F146" s="139"/>
      <c r="G146" s="139"/>
      <c r="H146" s="142">
        <v>170</v>
      </c>
      <c r="I146" s="139"/>
      <c r="J146" s="139"/>
      <c r="K146" s="139"/>
      <c r="L146" s="139"/>
      <c r="M146" s="139"/>
      <c r="N146" s="139"/>
      <c r="O146" s="142">
        <v>150</v>
      </c>
      <c r="P146" s="142"/>
      <c r="Q146" s="139"/>
      <c r="R146" s="139"/>
      <c r="S146" s="139"/>
    </row>
    <row r="147" spans="1:21" ht="24.95" customHeight="1">
      <c r="A147" s="21">
        <v>3292</v>
      </c>
      <c r="B147" s="22" t="s">
        <v>37</v>
      </c>
      <c r="C147" s="23">
        <f t="shared" si="28"/>
        <v>660</v>
      </c>
      <c r="D147" s="30"/>
      <c r="E147" s="30"/>
      <c r="F147" s="30"/>
      <c r="G147" s="27"/>
      <c r="H147" s="27">
        <v>660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25"/>
      <c r="S147" s="25"/>
    </row>
    <row r="148" spans="1:21" ht="24.75" customHeight="1">
      <c r="A148" s="21">
        <v>3293</v>
      </c>
      <c r="B148" s="22" t="s">
        <v>38</v>
      </c>
      <c r="C148" s="23">
        <f t="shared" si="28"/>
        <v>550</v>
      </c>
      <c r="D148" s="30"/>
      <c r="E148" s="30"/>
      <c r="F148" s="30"/>
      <c r="G148" s="27">
        <v>150</v>
      </c>
      <c r="H148" s="27">
        <v>400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25"/>
      <c r="S148" s="25"/>
    </row>
    <row r="149" spans="1:21" ht="24.95" customHeight="1">
      <c r="A149" s="21">
        <v>3294</v>
      </c>
      <c r="B149" s="22" t="s">
        <v>39</v>
      </c>
      <c r="C149" s="23">
        <f t="shared" si="28"/>
        <v>400</v>
      </c>
      <c r="D149" s="30"/>
      <c r="E149" s="30"/>
      <c r="F149" s="30"/>
      <c r="G149" s="27"/>
      <c r="H149" s="27">
        <v>400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25"/>
      <c r="S149" s="25"/>
    </row>
    <row r="150" spans="1:21" ht="24.95" customHeight="1">
      <c r="A150" s="21">
        <v>3295</v>
      </c>
      <c r="B150" s="22" t="s">
        <v>40</v>
      </c>
      <c r="C150" s="23">
        <f t="shared" si="28"/>
        <v>400</v>
      </c>
      <c r="D150" s="30"/>
      <c r="E150" s="30"/>
      <c r="F150" s="30"/>
      <c r="G150" s="27"/>
      <c r="H150" s="27">
        <v>400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25"/>
      <c r="S150" s="25"/>
    </row>
    <row r="151" spans="1:21" ht="24.95" customHeight="1">
      <c r="A151" s="21">
        <v>3296</v>
      </c>
      <c r="B151" s="22" t="s">
        <v>174</v>
      </c>
      <c r="C151" s="23">
        <f t="shared" si="28"/>
        <v>140</v>
      </c>
      <c r="D151" s="199"/>
      <c r="E151" s="199"/>
      <c r="F151" s="200"/>
      <c r="G151" s="200"/>
      <c r="H151" s="27">
        <v>140</v>
      </c>
      <c r="I151" s="202"/>
      <c r="J151" s="200"/>
      <c r="K151" s="200"/>
      <c r="L151" s="200"/>
      <c r="M151" s="200"/>
      <c r="N151" s="200"/>
      <c r="O151" s="200"/>
      <c r="P151" s="30"/>
      <c r="Q151" s="200"/>
      <c r="R151" s="200"/>
      <c r="S151" s="201"/>
    </row>
    <row r="152" spans="1:21" ht="26.45" customHeight="1">
      <c r="A152" s="21">
        <v>3299</v>
      </c>
      <c r="B152" s="22" t="s">
        <v>41</v>
      </c>
      <c r="C152" s="23">
        <f t="shared" si="28"/>
        <v>3070</v>
      </c>
      <c r="D152" s="30"/>
      <c r="E152" s="30"/>
      <c r="F152" s="30"/>
      <c r="G152" s="27">
        <v>450</v>
      </c>
      <c r="H152" s="27">
        <v>2000</v>
      </c>
      <c r="I152" s="27"/>
      <c r="J152" s="27"/>
      <c r="K152" s="27"/>
      <c r="L152" s="27"/>
      <c r="M152" s="30"/>
      <c r="N152" s="30"/>
      <c r="O152" s="30">
        <v>470</v>
      </c>
      <c r="P152" s="30">
        <v>150</v>
      </c>
      <c r="Q152" s="30"/>
      <c r="R152" s="25"/>
      <c r="S152" s="25"/>
      <c r="T152" s="20">
        <v>0</v>
      </c>
      <c r="U152" s="20">
        <v>0</v>
      </c>
    </row>
    <row r="153" spans="1:21" ht="26.45" customHeight="1">
      <c r="A153" s="21">
        <v>3299</v>
      </c>
      <c r="B153" s="22" t="s">
        <v>180</v>
      </c>
      <c r="C153" s="23">
        <f t="shared" si="28"/>
        <v>0</v>
      </c>
      <c r="D153" s="30"/>
      <c r="E153" s="30"/>
      <c r="F153" s="30"/>
      <c r="G153" s="27"/>
      <c r="H153" s="27"/>
      <c r="I153" s="27"/>
      <c r="J153" s="27"/>
      <c r="K153" s="27"/>
      <c r="L153" s="27"/>
      <c r="M153" s="30"/>
      <c r="N153" s="30"/>
      <c r="O153" s="30"/>
      <c r="P153" s="30"/>
      <c r="Q153" s="30"/>
      <c r="R153" s="25"/>
      <c r="S153" s="25"/>
      <c r="T153" s="20"/>
      <c r="U153" s="20"/>
    </row>
    <row r="154" spans="1:21" s="26" customFormat="1" ht="26.45" customHeight="1">
      <c r="A154" s="112">
        <v>34</v>
      </c>
      <c r="B154" s="113" t="s">
        <v>42</v>
      </c>
      <c r="C154" s="114">
        <f t="shared" si="28"/>
        <v>150</v>
      </c>
      <c r="D154" s="115">
        <f>D155</f>
        <v>0</v>
      </c>
      <c r="E154" s="115"/>
      <c r="F154" s="115"/>
      <c r="G154" s="114">
        <f t="shared" ref="G154:Q154" si="30">G155</f>
        <v>0</v>
      </c>
      <c r="H154" s="114">
        <f t="shared" si="30"/>
        <v>150</v>
      </c>
      <c r="I154" s="114">
        <f t="shared" si="30"/>
        <v>0</v>
      </c>
      <c r="J154" s="114">
        <f t="shared" si="30"/>
        <v>0</v>
      </c>
      <c r="K154" s="114">
        <f t="shared" si="30"/>
        <v>0</v>
      </c>
      <c r="L154" s="114">
        <f t="shared" si="30"/>
        <v>0</v>
      </c>
      <c r="M154" s="114">
        <f t="shared" si="30"/>
        <v>0</v>
      </c>
      <c r="N154" s="114"/>
      <c r="O154" s="114">
        <f t="shared" si="30"/>
        <v>0</v>
      </c>
      <c r="P154" s="114">
        <f t="shared" si="30"/>
        <v>0</v>
      </c>
      <c r="Q154" s="114">
        <f t="shared" si="30"/>
        <v>0</v>
      </c>
      <c r="R154" s="114">
        <f>C154</f>
        <v>150</v>
      </c>
      <c r="S154" s="114">
        <f>C154</f>
        <v>150</v>
      </c>
    </row>
    <row r="155" spans="1:21" ht="26.45" customHeight="1">
      <c r="A155" s="125">
        <v>343</v>
      </c>
      <c r="B155" s="126" t="s">
        <v>43</v>
      </c>
      <c r="C155" s="127">
        <f t="shared" si="28"/>
        <v>150</v>
      </c>
      <c r="D155" s="127">
        <f>SUM(D156:D157)</f>
        <v>0</v>
      </c>
      <c r="E155" s="127"/>
      <c r="F155" s="127"/>
      <c r="G155" s="128">
        <f t="shared" ref="G155:Q155" si="31">SUM(G156:G157)</f>
        <v>0</v>
      </c>
      <c r="H155" s="128">
        <f t="shared" si="31"/>
        <v>150</v>
      </c>
      <c r="I155" s="128">
        <f t="shared" si="31"/>
        <v>0</v>
      </c>
      <c r="J155" s="128">
        <f t="shared" si="31"/>
        <v>0</v>
      </c>
      <c r="K155" s="128">
        <f t="shared" si="31"/>
        <v>0</v>
      </c>
      <c r="L155" s="128"/>
      <c r="M155" s="128">
        <f t="shared" si="31"/>
        <v>0</v>
      </c>
      <c r="N155" s="128"/>
      <c r="O155" s="128">
        <f t="shared" si="31"/>
        <v>0</v>
      </c>
      <c r="P155" s="128">
        <f t="shared" si="31"/>
        <v>0</v>
      </c>
      <c r="Q155" s="128">
        <f t="shared" si="31"/>
        <v>0</v>
      </c>
      <c r="R155" s="128"/>
      <c r="S155" s="129"/>
    </row>
    <row r="156" spans="1:21" ht="26.45" customHeight="1">
      <c r="A156" s="21">
        <v>3431</v>
      </c>
      <c r="B156" s="22" t="s">
        <v>44</v>
      </c>
      <c r="C156" s="23">
        <f t="shared" si="28"/>
        <v>0</v>
      </c>
      <c r="D156" s="24"/>
      <c r="E156" s="24"/>
      <c r="F156" s="24"/>
      <c r="G156" s="23"/>
      <c r="H156" s="23">
        <v>0</v>
      </c>
      <c r="I156" s="23"/>
      <c r="J156" s="23"/>
      <c r="K156" s="23"/>
      <c r="L156" s="23"/>
      <c r="M156" s="23"/>
      <c r="N156" s="23"/>
      <c r="O156" s="23"/>
      <c r="P156" s="23"/>
      <c r="Q156" s="25"/>
      <c r="R156" s="25"/>
      <c r="S156" s="25"/>
    </row>
    <row r="157" spans="1:21" ht="20.25">
      <c r="A157" s="21">
        <v>3433</v>
      </c>
      <c r="B157" s="22" t="s">
        <v>45</v>
      </c>
      <c r="C157" s="23">
        <f t="shared" si="28"/>
        <v>150</v>
      </c>
      <c r="D157" s="24"/>
      <c r="E157" s="24"/>
      <c r="F157" s="24"/>
      <c r="G157" s="23"/>
      <c r="H157" s="23">
        <v>150</v>
      </c>
      <c r="I157" s="23"/>
      <c r="J157" s="23"/>
      <c r="K157" s="23"/>
      <c r="L157" s="23"/>
      <c r="M157" s="23"/>
      <c r="N157" s="23"/>
      <c r="O157" s="23"/>
      <c r="P157" s="23">
        <v>0</v>
      </c>
      <c r="Q157" s="25"/>
      <c r="R157" s="25"/>
      <c r="S157" s="25"/>
    </row>
    <row r="158" spans="1:21" ht="56.25">
      <c r="A158" s="112">
        <v>37</v>
      </c>
      <c r="B158" s="113" t="s">
        <v>169</v>
      </c>
      <c r="C158" s="114">
        <f t="shared" si="28"/>
        <v>19910</v>
      </c>
      <c r="D158" s="115"/>
      <c r="E158" s="115"/>
      <c r="F158" s="115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>
        <f>P159</f>
        <v>19910</v>
      </c>
      <c r="Q158" s="114"/>
      <c r="R158" s="114">
        <f>C158</f>
        <v>19910</v>
      </c>
      <c r="S158" s="114">
        <f>C158</f>
        <v>19910</v>
      </c>
    </row>
    <row r="159" spans="1:21" ht="37.5">
      <c r="A159" s="125">
        <v>372</v>
      </c>
      <c r="B159" s="126" t="s">
        <v>170</v>
      </c>
      <c r="C159" s="127">
        <f t="shared" si="28"/>
        <v>19910</v>
      </c>
      <c r="D159" s="127"/>
      <c r="E159" s="127"/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>
        <f>P160</f>
        <v>19910</v>
      </c>
      <c r="Q159" s="128"/>
      <c r="R159" s="128"/>
      <c r="S159" s="129"/>
    </row>
    <row r="160" spans="1:21" s="26" customFormat="1" ht="24.95" customHeight="1">
      <c r="A160" s="21">
        <v>3722</v>
      </c>
      <c r="B160" s="22" t="s">
        <v>171</v>
      </c>
      <c r="C160" s="23">
        <f t="shared" si="28"/>
        <v>19910</v>
      </c>
      <c r="D160" s="24"/>
      <c r="E160" s="24"/>
      <c r="F160" s="24"/>
      <c r="G160" s="23"/>
      <c r="H160" s="23"/>
      <c r="I160" s="23"/>
      <c r="J160" s="23"/>
      <c r="K160" s="23"/>
      <c r="L160" s="23"/>
      <c r="M160" s="23"/>
      <c r="N160" s="23"/>
      <c r="O160" s="23"/>
      <c r="P160" s="23">
        <v>19910</v>
      </c>
      <c r="Q160" s="25"/>
      <c r="R160" s="25"/>
      <c r="S160" s="25"/>
      <c r="T160" s="20">
        <v>0.01</v>
      </c>
      <c r="U160" s="20">
        <v>0.01</v>
      </c>
    </row>
    <row r="161" spans="1:21" s="26" customFormat="1" ht="24.95" customHeight="1">
      <c r="A161" s="109">
        <v>42</v>
      </c>
      <c r="B161" s="110" t="s">
        <v>73</v>
      </c>
      <c r="C161" s="117">
        <f t="shared" si="28"/>
        <v>46955</v>
      </c>
      <c r="D161" s="117">
        <f>D162+D169</f>
        <v>5309</v>
      </c>
      <c r="E161" s="117"/>
      <c r="F161" s="117"/>
      <c r="G161" s="117">
        <f t="shared" ref="G161:M161" si="32">G162+G169</f>
        <v>1307</v>
      </c>
      <c r="H161" s="117">
        <f t="shared" si="32"/>
        <v>18970</v>
      </c>
      <c r="I161" s="117">
        <f t="shared" si="32"/>
        <v>0</v>
      </c>
      <c r="J161" s="117">
        <f t="shared" si="32"/>
        <v>0</v>
      </c>
      <c r="K161" s="117">
        <f t="shared" si="32"/>
        <v>930</v>
      </c>
      <c r="L161" s="117">
        <f t="shared" si="32"/>
        <v>264</v>
      </c>
      <c r="M161" s="117">
        <f t="shared" si="32"/>
        <v>265</v>
      </c>
      <c r="N161" s="117"/>
      <c r="O161" s="117">
        <f>O162+O169</f>
        <v>0</v>
      </c>
      <c r="P161" s="117">
        <f>P162+P169</f>
        <v>19910</v>
      </c>
      <c r="Q161" s="117">
        <f>Q162+Q169</f>
        <v>0</v>
      </c>
      <c r="R161" s="111">
        <f>C161</f>
        <v>46955</v>
      </c>
      <c r="S161" s="111">
        <f>C161</f>
        <v>46955</v>
      </c>
    </row>
    <row r="162" spans="1:21" ht="24.95" customHeight="1">
      <c r="A162" s="121">
        <v>422</v>
      </c>
      <c r="B162" s="122" t="s">
        <v>74</v>
      </c>
      <c r="C162" s="136">
        <f t="shared" si="28"/>
        <v>25716</v>
      </c>
      <c r="D162" s="136">
        <f>SUM(D163:D168)</f>
        <v>5309</v>
      </c>
      <c r="E162" s="136"/>
      <c r="F162" s="136"/>
      <c r="G162" s="136">
        <f t="shared" ref="G162:Q162" si="33">SUM(G163:G168)</f>
        <v>1307</v>
      </c>
      <c r="H162" s="136">
        <f t="shared" si="33"/>
        <v>18170</v>
      </c>
      <c r="I162" s="136">
        <f t="shared" si="33"/>
        <v>0</v>
      </c>
      <c r="J162" s="136">
        <f t="shared" si="33"/>
        <v>0</v>
      </c>
      <c r="K162" s="136">
        <f t="shared" si="33"/>
        <v>930</v>
      </c>
      <c r="L162" s="136"/>
      <c r="M162" s="136">
        <f t="shared" si="33"/>
        <v>0</v>
      </c>
      <c r="N162" s="136"/>
      <c r="O162" s="136">
        <f t="shared" si="33"/>
        <v>0</v>
      </c>
      <c r="P162" s="136">
        <f t="shared" si="33"/>
        <v>0</v>
      </c>
      <c r="Q162" s="136">
        <f t="shared" si="33"/>
        <v>0</v>
      </c>
      <c r="R162" s="136"/>
      <c r="S162" s="136"/>
    </row>
    <row r="163" spans="1:21" ht="24.95" customHeight="1">
      <c r="A163" s="21">
        <v>4221</v>
      </c>
      <c r="B163" s="22" t="s">
        <v>75</v>
      </c>
      <c r="C163" s="23">
        <f t="shared" si="28"/>
        <v>12837</v>
      </c>
      <c r="D163" s="30"/>
      <c r="E163" s="30"/>
      <c r="F163" s="30"/>
      <c r="G163" s="27">
        <v>1307</v>
      </c>
      <c r="H163" s="27">
        <v>10600</v>
      </c>
      <c r="I163" s="27"/>
      <c r="J163" s="27"/>
      <c r="K163" s="27">
        <v>930</v>
      </c>
      <c r="L163" s="27"/>
      <c r="M163" s="30"/>
      <c r="N163" s="30"/>
      <c r="O163" s="30"/>
      <c r="P163" s="30"/>
      <c r="Q163" s="28"/>
      <c r="R163" s="25"/>
      <c r="S163" s="25"/>
    </row>
    <row r="164" spans="1:21" ht="37.5">
      <c r="A164" s="21">
        <v>4221</v>
      </c>
      <c r="B164" s="22" t="s">
        <v>178</v>
      </c>
      <c r="C164" s="23">
        <f t="shared" si="28"/>
        <v>5309</v>
      </c>
      <c r="D164" s="30">
        <v>5309</v>
      </c>
      <c r="E164" s="30"/>
      <c r="F164" s="30"/>
      <c r="G164" s="27"/>
      <c r="H164" s="27"/>
      <c r="I164" s="27"/>
      <c r="J164" s="27"/>
      <c r="K164" s="27"/>
      <c r="L164" s="27"/>
      <c r="M164" s="30"/>
      <c r="N164" s="30"/>
      <c r="O164" s="30"/>
      <c r="P164" s="30"/>
      <c r="Q164" s="28"/>
      <c r="R164" s="25"/>
      <c r="S164" s="25"/>
    </row>
    <row r="165" spans="1:21" ht="24.95" customHeight="1">
      <c r="A165" s="21">
        <v>4222</v>
      </c>
      <c r="B165" s="22" t="s">
        <v>76</v>
      </c>
      <c r="C165" s="23">
        <f t="shared" si="28"/>
        <v>1870</v>
      </c>
      <c r="D165" s="34"/>
      <c r="E165" s="34"/>
      <c r="F165" s="34"/>
      <c r="G165" s="30"/>
      <c r="H165" s="30">
        <v>1870</v>
      </c>
      <c r="I165" s="34"/>
      <c r="J165" s="34"/>
      <c r="K165" s="30"/>
      <c r="L165" s="30"/>
      <c r="M165" s="34"/>
      <c r="N165" s="34"/>
      <c r="O165" s="34"/>
      <c r="P165" s="30"/>
      <c r="Q165" s="28"/>
      <c r="R165" s="25"/>
      <c r="S165" s="25"/>
    </row>
    <row r="166" spans="1:21" ht="24.95" customHeight="1">
      <c r="A166" s="21">
        <v>4223</v>
      </c>
      <c r="B166" s="22" t="s">
        <v>77</v>
      </c>
      <c r="C166" s="23">
        <f t="shared" si="28"/>
        <v>3980</v>
      </c>
      <c r="D166" s="30"/>
      <c r="E166" s="30"/>
      <c r="F166" s="30"/>
      <c r="G166" s="27"/>
      <c r="H166" s="27">
        <v>3980</v>
      </c>
      <c r="I166" s="30"/>
      <c r="J166" s="30"/>
      <c r="K166" s="30"/>
      <c r="L166" s="30"/>
      <c r="M166" s="30"/>
      <c r="N166" s="30"/>
      <c r="O166" s="30"/>
      <c r="P166" s="30"/>
      <c r="Q166" s="28"/>
      <c r="R166" s="25"/>
      <c r="S166" s="25"/>
    </row>
    <row r="167" spans="1:21" ht="24.95" customHeight="1">
      <c r="A167" s="21">
        <v>4226</v>
      </c>
      <c r="B167" s="22" t="s">
        <v>78</v>
      </c>
      <c r="C167" s="23">
        <f t="shared" si="28"/>
        <v>1060</v>
      </c>
      <c r="D167" s="30"/>
      <c r="E167" s="30"/>
      <c r="F167" s="30"/>
      <c r="G167" s="27"/>
      <c r="H167" s="27">
        <v>1060</v>
      </c>
      <c r="I167" s="30"/>
      <c r="J167" s="30"/>
      <c r="K167" s="30"/>
      <c r="L167" s="30"/>
      <c r="M167" s="30"/>
      <c r="N167" s="30"/>
      <c r="O167" s="30"/>
      <c r="P167" s="30"/>
      <c r="Q167" s="28"/>
      <c r="R167" s="25"/>
      <c r="S167" s="25"/>
    </row>
    <row r="168" spans="1:21" ht="24.95" customHeight="1">
      <c r="A168" s="21">
        <v>4227</v>
      </c>
      <c r="B168" s="22" t="s">
        <v>79</v>
      </c>
      <c r="C168" s="23">
        <f t="shared" si="28"/>
        <v>660</v>
      </c>
      <c r="D168" s="30"/>
      <c r="E168" s="30"/>
      <c r="F168" s="30"/>
      <c r="G168" s="27"/>
      <c r="H168" s="27">
        <v>660</v>
      </c>
      <c r="I168" s="30"/>
      <c r="J168" s="30"/>
      <c r="K168" s="30"/>
      <c r="L168" s="30"/>
      <c r="M168" s="30"/>
      <c r="N168" s="30"/>
      <c r="O168" s="30"/>
      <c r="P168" s="30"/>
      <c r="Q168" s="28"/>
      <c r="R168" s="25"/>
      <c r="S168" s="25"/>
    </row>
    <row r="169" spans="1:21" ht="24.95" customHeight="1">
      <c r="A169" s="121">
        <v>424</v>
      </c>
      <c r="B169" s="122" t="s">
        <v>80</v>
      </c>
      <c r="C169" s="132">
        <f t="shared" si="28"/>
        <v>21239</v>
      </c>
      <c r="D169" s="132">
        <f>SUM(D170)</f>
        <v>0</v>
      </c>
      <c r="E169" s="132"/>
      <c r="F169" s="132"/>
      <c r="G169" s="132">
        <f t="shared" ref="G169:Q169" si="34">SUM(G170)</f>
        <v>0</v>
      </c>
      <c r="H169" s="132">
        <f t="shared" si="34"/>
        <v>800</v>
      </c>
      <c r="I169" s="132">
        <f t="shared" si="34"/>
        <v>0</v>
      </c>
      <c r="J169" s="132">
        <f t="shared" si="34"/>
        <v>0</v>
      </c>
      <c r="K169" s="132">
        <f t="shared" si="34"/>
        <v>0</v>
      </c>
      <c r="L169" s="132">
        <f t="shared" si="34"/>
        <v>264</v>
      </c>
      <c r="M169" s="132">
        <f t="shared" si="34"/>
        <v>265</v>
      </c>
      <c r="N169" s="132"/>
      <c r="O169" s="132">
        <f t="shared" si="34"/>
        <v>0</v>
      </c>
      <c r="P169" s="132">
        <f t="shared" si="34"/>
        <v>19910</v>
      </c>
      <c r="Q169" s="132">
        <f t="shared" si="34"/>
        <v>0</v>
      </c>
      <c r="R169" s="132"/>
      <c r="S169" s="132"/>
    </row>
    <row r="170" spans="1:21" ht="24" customHeight="1">
      <c r="A170" s="21">
        <v>4241</v>
      </c>
      <c r="B170" s="22" t="s">
        <v>80</v>
      </c>
      <c r="C170" s="23">
        <f t="shared" si="28"/>
        <v>21239</v>
      </c>
      <c r="D170" s="30"/>
      <c r="E170" s="30"/>
      <c r="F170" s="30"/>
      <c r="G170" s="27"/>
      <c r="H170" s="27">
        <v>800</v>
      </c>
      <c r="I170" s="30"/>
      <c r="J170" s="30"/>
      <c r="K170" s="30"/>
      <c r="L170" s="30">
        <v>264</v>
      </c>
      <c r="M170" s="30">
        <v>265</v>
      </c>
      <c r="N170" s="30"/>
      <c r="O170" s="30"/>
      <c r="P170" s="30">
        <v>19910</v>
      </c>
      <c r="Q170" s="28"/>
      <c r="R170" s="25"/>
      <c r="S170" s="25"/>
    </row>
    <row r="171" spans="1:21" ht="37.5">
      <c r="A171" s="109">
        <v>45</v>
      </c>
      <c r="B171" s="110" t="s">
        <v>165</v>
      </c>
      <c r="C171" s="117">
        <f t="shared" si="28"/>
        <v>0</v>
      </c>
      <c r="D171" s="117"/>
      <c r="E171" s="117"/>
      <c r="F171" s="117"/>
      <c r="G171" s="117"/>
      <c r="H171" s="117">
        <f>H172</f>
        <v>0</v>
      </c>
      <c r="I171" s="117"/>
      <c r="J171" s="117"/>
      <c r="K171" s="117"/>
      <c r="L171" s="117"/>
      <c r="M171" s="117"/>
      <c r="N171" s="117"/>
      <c r="O171" s="117"/>
      <c r="P171" s="117"/>
      <c r="Q171" s="117"/>
      <c r="R171" s="111">
        <f>C171</f>
        <v>0</v>
      </c>
      <c r="S171" s="111">
        <f>C171</f>
        <v>0</v>
      </c>
    </row>
    <row r="172" spans="1:21" ht="37.5">
      <c r="A172" s="121">
        <v>451</v>
      </c>
      <c r="B172" s="122" t="s">
        <v>164</v>
      </c>
      <c r="C172" s="132">
        <f t="shared" si="28"/>
        <v>0</v>
      </c>
      <c r="D172" s="132"/>
      <c r="E172" s="132"/>
      <c r="F172" s="132"/>
      <c r="G172" s="132"/>
      <c r="H172" s="132">
        <f>H173</f>
        <v>0</v>
      </c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1:21" s="26" customFormat="1" ht="24.95" customHeight="1">
      <c r="A173" s="21">
        <v>4511</v>
      </c>
      <c r="B173" s="22" t="s">
        <v>164</v>
      </c>
      <c r="C173" s="23">
        <f t="shared" si="28"/>
        <v>0</v>
      </c>
      <c r="D173" s="30"/>
      <c r="E173" s="30"/>
      <c r="F173" s="30"/>
      <c r="G173" s="27"/>
      <c r="H173" s="27"/>
      <c r="I173" s="30"/>
      <c r="J173" s="30"/>
      <c r="K173" s="30"/>
      <c r="L173" s="30"/>
      <c r="M173" s="30"/>
      <c r="N173" s="30"/>
      <c r="O173" s="30"/>
      <c r="P173" s="30"/>
      <c r="Q173" s="28"/>
      <c r="R173" s="25"/>
      <c r="S173" s="25"/>
    </row>
    <row r="174" spans="1:21" s="26" customFormat="1" ht="29.1" customHeight="1">
      <c r="A174" s="109"/>
      <c r="B174" s="110" t="s">
        <v>46</v>
      </c>
      <c r="C174" s="116">
        <f t="shared" si="28"/>
        <v>178028</v>
      </c>
      <c r="D174" s="116">
        <f>D106+D117+D154+D161</f>
        <v>5309</v>
      </c>
      <c r="E174" s="116">
        <f>E106+E117</f>
        <v>6822</v>
      </c>
      <c r="F174" s="116">
        <f>F124</f>
        <v>531</v>
      </c>
      <c r="G174" s="116">
        <f>G106+G117+G154+G161</f>
        <v>5309</v>
      </c>
      <c r="H174" s="116">
        <f>H106+H117+H154+H161+H171</f>
        <v>108209</v>
      </c>
      <c r="I174" s="116">
        <f t="shared" ref="I174:O174" si="35">I106+I117+I154+I161</f>
        <v>0</v>
      </c>
      <c r="J174" s="116">
        <f t="shared" si="35"/>
        <v>0</v>
      </c>
      <c r="K174" s="116">
        <f t="shared" si="35"/>
        <v>2654</v>
      </c>
      <c r="L174" s="116">
        <f t="shared" si="35"/>
        <v>2654</v>
      </c>
      <c r="M174" s="116">
        <f t="shared" si="35"/>
        <v>265</v>
      </c>
      <c r="N174" s="116">
        <f t="shared" si="35"/>
        <v>200</v>
      </c>
      <c r="O174" s="116">
        <f t="shared" si="35"/>
        <v>2480</v>
      </c>
      <c r="P174" s="116">
        <f>P106+P117+P154+P158+P161</f>
        <v>42275</v>
      </c>
      <c r="Q174" s="116">
        <f>Q106+Q117+Q154+Q161</f>
        <v>1320</v>
      </c>
      <c r="R174" s="116">
        <f>R106+R117+R154+R158+R161+R171</f>
        <v>191300</v>
      </c>
      <c r="S174" s="116">
        <f>S106+S117+S154+S158+S161+S171</f>
        <v>191300</v>
      </c>
    </row>
    <row r="175" spans="1:21" s="26" customFormat="1" ht="100.5" customHeight="1">
      <c r="A175" s="244" t="s">
        <v>202</v>
      </c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</row>
    <row r="176" spans="1:21" s="26" customFormat="1" ht="107.25" customHeight="1">
      <c r="A176" s="29" t="s">
        <v>7</v>
      </c>
      <c r="B176" s="29" t="s">
        <v>8</v>
      </c>
      <c r="C176" s="146" t="s">
        <v>195</v>
      </c>
      <c r="D176" s="18" t="s">
        <v>67</v>
      </c>
      <c r="E176" s="18"/>
      <c r="F176" s="18"/>
      <c r="G176" s="17"/>
      <c r="H176" s="18"/>
      <c r="I176" s="106"/>
      <c r="J176" s="18"/>
      <c r="K176" s="17"/>
      <c r="L176" s="174"/>
      <c r="M176" s="106"/>
      <c r="N176" s="106"/>
      <c r="O176" s="106"/>
      <c r="P176" s="18"/>
      <c r="Q176" s="18" t="s">
        <v>219</v>
      </c>
      <c r="R176" s="149" t="s">
        <v>176</v>
      </c>
      <c r="S176" s="149" t="s">
        <v>197</v>
      </c>
      <c r="T176" s="20">
        <v>0.01</v>
      </c>
      <c r="U176" s="20">
        <v>1.4999999999999999E-2</v>
      </c>
    </row>
    <row r="177" spans="1:21" s="26" customFormat="1" ht="24.95" customHeight="1">
      <c r="A177" s="109">
        <v>31</v>
      </c>
      <c r="B177" s="110" t="s">
        <v>52</v>
      </c>
      <c r="C177" s="116">
        <f t="shared" ref="C177:C191" si="36">SUM(D177:Q177)</f>
        <v>16710</v>
      </c>
      <c r="D177" s="116">
        <f>D178+D180+D182</f>
        <v>0</v>
      </c>
      <c r="E177" s="116"/>
      <c r="F177" s="116">
        <f>F178+F180+F182</f>
        <v>0</v>
      </c>
      <c r="G177" s="116">
        <f t="shared" ref="G177:Q177" si="37">G178+G180+G182</f>
        <v>0</v>
      </c>
      <c r="H177" s="116">
        <f t="shared" si="37"/>
        <v>0</v>
      </c>
      <c r="I177" s="116">
        <f t="shared" si="37"/>
        <v>0</v>
      </c>
      <c r="J177" s="116">
        <f t="shared" si="37"/>
        <v>0</v>
      </c>
      <c r="K177" s="116">
        <f t="shared" si="37"/>
        <v>0</v>
      </c>
      <c r="L177" s="116">
        <f>L178+L180+L182</f>
        <v>0</v>
      </c>
      <c r="M177" s="116">
        <f t="shared" si="37"/>
        <v>0</v>
      </c>
      <c r="N177" s="116"/>
      <c r="O177" s="116">
        <f t="shared" si="37"/>
        <v>0</v>
      </c>
      <c r="P177" s="116">
        <f t="shared" si="37"/>
        <v>0</v>
      </c>
      <c r="Q177" s="116">
        <f t="shared" si="37"/>
        <v>16710</v>
      </c>
      <c r="R177" s="111">
        <f>C177</f>
        <v>16710</v>
      </c>
      <c r="S177" s="111">
        <f>C177</f>
        <v>16710</v>
      </c>
    </row>
    <row r="178" spans="1:21" ht="24.95" customHeight="1">
      <c r="A178" s="121">
        <v>311</v>
      </c>
      <c r="B178" s="122" t="s">
        <v>53</v>
      </c>
      <c r="C178" s="132">
        <f t="shared" si="36"/>
        <v>13800</v>
      </c>
      <c r="D178" s="132">
        <f>SUM(D179)</f>
        <v>0</v>
      </c>
      <c r="E178" s="132"/>
      <c r="F178" s="132">
        <f>SUM(F179)</f>
        <v>0</v>
      </c>
      <c r="G178" s="132">
        <f t="shared" ref="G178:P178" si="38">SUM(G179)</f>
        <v>0</v>
      </c>
      <c r="H178" s="132">
        <f t="shared" si="38"/>
        <v>0</v>
      </c>
      <c r="I178" s="132">
        <f t="shared" si="38"/>
        <v>0</v>
      </c>
      <c r="J178" s="132">
        <f t="shared" si="38"/>
        <v>0</v>
      </c>
      <c r="K178" s="132">
        <f t="shared" si="38"/>
        <v>0</v>
      </c>
      <c r="L178" s="132">
        <f t="shared" si="38"/>
        <v>0</v>
      </c>
      <c r="M178" s="132">
        <f t="shared" si="38"/>
        <v>0</v>
      </c>
      <c r="N178" s="132"/>
      <c r="O178" s="132">
        <f t="shared" si="38"/>
        <v>0</v>
      </c>
      <c r="P178" s="132">
        <f t="shared" si="38"/>
        <v>0</v>
      </c>
      <c r="Q178" s="132">
        <f>SUM(Q179)</f>
        <v>13800</v>
      </c>
      <c r="R178" s="132"/>
      <c r="S178" s="132"/>
    </row>
    <row r="179" spans="1:21" s="26" customFormat="1" ht="24.95" customHeight="1">
      <c r="A179" s="21">
        <v>3111</v>
      </c>
      <c r="B179" s="22" t="s">
        <v>54</v>
      </c>
      <c r="C179" s="23">
        <f t="shared" si="36"/>
        <v>13800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8"/>
      <c r="Q179" s="30">
        <v>13800</v>
      </c>
      <c r="R179" s="25"/>
      <c r="S179" s="25"/>
    </row>
    <row r="180" spans="1:21" ht="24.95" customHeight="1">
      <c r="A180" s="121">
        <v>312</v>
      </c>
      <c r="B180" s="122" t="s">
        <v>55</v>
      </c>
      <c r="C180" s="132">
        <f t="shared" si="36"/>
        <v>630</v>
      </c>
      <c r="D180" s="132">
        <f>SUM(D181)</f>
        <v>0</v>
      </c>
      <c r="E180" s="132"/>
      <c r="F180" s="132">
        <f>SUM(F181)</f>
        <v>0</v>
      </c>
      <c r="G180" s="132">
        <f t="shared" ref="G180:Q180" si="39">SUM(G181)</f>
        <v>0</v>
      </c>
      <c r="H180" s="132">
        <f t="shared" si="39"/>
        <v>0</v>
      </c>
      <c r="I180" s="132">
        <f t="shared" si="39"/>
        <v>0</v>
      </c>
      <c r="J180" s="132">
        <f t="shared" si="39"/>
        <v>0</v>
      </c>
      <c r="K180" s="132">
        <f t="shared" si="39"/>
        <v>0</v>
      </c>
      <c r="L180" s="132">
        <f t="shared" si="39"/>
        <v>0</v>
      </c>
      <c r="M180" s="132">
        <f t="shared" si="39"/>
        <v>0</v>
      </c>
      <c r="N180" s="132"/>
      <c r="O180" s="132">
        <f t="shared" si="39"/>
        <v>0</v>
      </c>
      <c r="P180" s="132">
        <f t="shared" si="39"/>
        <v>0</v>
      </c>
      <c r="Q180" s="132">
        <f t="shared" si="39"/>
        <v>630</v>
      </c>
      <c r="R180" s="132"/>
      <c r="S180" s="132"/>
    </row>
    <row r="181" spans="1:21" s="26" customFormat="1" ht="24.95" customHeight="1">
      <c r="A181" s="21">
        <v>3121</v>
      </c>
      <c r="B181" s="22" t="s">
        <v>55</v>
      </c>
      <c r="C181" s="30">
        <f t="shared" si="36"/>
        <v>630</v>
      </c>
      <c r="D181" s="30"/>
      <c r="E181" s="30"/>
      <c r="F181" s="27"/>
      <c r="G181" s="27"/>
      <c r="H181" s="30"/>
      <c r="I181" s="30"/>
      <c r="J181" s="30"/>
      <c r="K181" s="30"/>
      <c r="L181" s="30"/>
      <c r="M181" s="30"/>
      <c r="N181" s="30"/>
      <c r="O181" s="30"/>
      <c r="P181" s="28"/>
      <c r="Q181" s="39">
        <v>630</v>
      </c>
      <c r="R181" s="25"/>
      <c r="S181" s="25"/>
    </row>
    <row r="182" spans="1:21" ht="24.95" customHeight="1">
      <c r="A182" s="134">
        <v>313</v>
      </c>
      <c r="B182" s="135" t="s">
        <v>56</v>
      </c>
      <c r="C182" s="136">
        <f t="shared" si="36"/>
        <v>2280</v>
      </c>
      <c r="D182" s="136">
        <f>SUM(D183:D184)</f>
        <v>0</v>
      </c>
      <c r="E182" s="136"/>
      <c r="F182" s="136">
        <f>SUM(F183:F184)</f>
        <v>0</v>
      </c>
      <c r="G182" s="136">
        <f t="shared" ref="G182:Q182" si="40">SUM(G183:G184)</f>
        <v>0</v>
      </c>
      <c r="H182" s="136">
        <f t="shared" si="40"/>
        <v>0</v>
      </c>
      <c r="I182" s="136">
        <f t="shared" si="40"/>
        <v>0</v>
      </c>
      <c r="J182" s="136">
        <f t="shared" si="40"/>
        <v>0</v>
      </c>
      <c r="K182" s="136">
        <f t="shared" si="40"/>
        <v>0</v>
      </c>
      <c r="L182" s="136">
        <f>SUM(L183:L184)</f>
        <v>0</v>
      </c>
      <c r="M182" s="136">
        <f t="shared" si="40"/>
        <v>0</v>
      </c>
      <c r="N182" s="136"/>
      <c r="O182" s="136">
        <f t="shared" si="40"/>
        <v>0</v>
      </c>
      <c r="P182" s="136">
        <f t="shared" si="40"/>
        <v>0</v>
      </c>
      <c r="Q182" s="136">
        <f t="shared" si="40"/>
        <v>2280</v>
      </c>
      <c r="R182" s="136"/>
      <c r="S182" s="136"/>
    </row>
    <row r="183" spans="1:21" ht="24.95" customHeight="1">
      <c r="A183" s="21">
        <v>3132</v>
      </c>
      <c r="B183" s="22" t="s">
        <v>68</v>
      </c>
      <c r="C183" s="23">
        <f t="shared" si="36"/>
        <v>2280</v>
      </c>
      <c r="D183" s="173"/>
      <c r="E183" s="17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8"/>
      <c r="Q183" s="173">
        <v>2280</v>
      </c>
      <c r="R183" s="25"/>
      <c r="S183" s="25"/>
    </row>
    <row r="184" spans="1:21" s="26" customFormat="1" ht="24.95" customHeight="1">
      <c r="A184" s="21">
        <v>3133</v>
      </c>
      <c r="B184" s="22" t="s">
        <v>69</v>
      </c>
      <c r="C184" s="23">
        <f t="shared" si="36"/>
        <v>0</v>
      </c>
      <c r="D184" s="173">
        <v>0</v>
      </c>
      <c r="E184" s="228"/>
      <c r="F184" s="27"/>
      <c r="G184" s="27"/>
      <c r="H184" s="27"/>
      <c r="I184" s="27"/>
      <c r="J184" s="27"/>
      <c r="K184" s="30"/>
      <c r="L184" s="30"/>
      <c r="M184" s="30"/>
      <c r="N184" s="30"/>
      <c r="O184" s="30"/>
      <c r="P184" s="28"/>
      <c r="Q184" s="173">
        <v>0</v>
      </c>
      <c r="R184" s="25"/>
      <c r="S184" s="25"/>
      <c r="T184" s="20">
        <v>1.7566999999999999E-2</v>
      </c>
      <c r="U184" s="20">
        <v>3.4798999999999997E-2</v>
      </c>
    </row>
    <row r="185" spans="1:21" s="26" customFormat="1" ht="24.95" customHeight="1">
      <c r="A185" s="109">
        <v>32</v>
      </c>
      <c r="B185" s="110" t="s">
        <v>13</v>
      </c>
      <c r="C185" s="116">
        <f>SUM(D185:Q185)</f>
        <v>790</v>
      </c>
      <c r="D185" s="116">
        <f>D186+D190</f>
        <v>0</v>
      </c>
      <c r="E185" s="116"/>
      <c r="F185" s="116">
        <f>F186+F190</f>
        <v>0</v>
      </c>
      <c r="G185" s="116">
        <f t="shared" ref="G185:Q185" si="41">G186+G190</f>
        <v>0</v>
      </c>
      <c r="H185" s="116">
        <f t="shared" si="41"/>
        <v>0</v>
      </c>
      <c r="I185" s="116">
        <f t="shared" si="41"/>
        <v>0</v>
      </c>
      <c r="J185" s="116">
        <f t="shared" si="41"/>
        <v>0</v>
      </c>
      <c r="K185" s="116">
        <f t="shared" si="41"/>
        <v>0</v>
      </c>
      <c r="L185" s="116">
        <f>L186+L190</f>
        <v>0</v>
      </c>
      <c r="M185" s="116">
        <f t="shared" si="41"/>
        <v>0</v>
      </c>
      <c r="N185" s="116"/>
      <c r="O185" s="116">
        <f t="shared" si="41"/>
        <v>0</v>
      </c>
      <c r="P185" s="116">
        <f t="shared" si="41"/>
        <v>0</v>
      </c>
      <c r="Q185" s="116">
        <f t="shared" si="41"/>
        <v>790</v>
      </c>
      <c r="R185" s="111">
        <f>C185</f>
        <v>790</v>
      </c>
      <c r="S185" s="111">
        <f>C185</f>
        <v>790</v>
      </c>
    </row>
    <row r="186" spans="1:21" ht="24.95" customHeight="1">
      <c r="A186" s="121">
        <v>321</v>
      </c>
      <c r="B186" s="122" t="s">
        <v>14</v>
      </c>
      <c r="C186" s="136">
        <f t="shared" si="36"/>
        <v>790</v>
      </c>
      <c r="D186" s="136">
        <f>SUM(D187:D189)</f>
        <v>0</v>
      </c>
      <c r="E186" s="136"/>
      <c r="F186" s="136">
        <f>SUM(F187:F189)</f>
        <v>0</v>
      </c>
      <c r="G186" s="136">
        <f t="shared" ref="G186:Q186" si="42">SUM(G187:G189)</f>
        <v>0</v>
      </c>
      <c r="H186" s="136">
        <f t="shared" si="42"/>
        <v>0</v>
      </c>
      <c r="I186" s="136">
        <f t="shared" si="42"/>
        <v>0</v>
      </c>
      <c r="J186" s="136">
        <f t="shared" si="42"/>
        <v>0</v>
      </c>
      <c r="K186" s="136">
        <f t="shared" si="42"/>
        <v>0</v>
      </c>
      <c r="L186" s="136">
        <f>SUM(L187:L189)</f>
        <v>0</v>
      </c>
      <c r="M186" s="136">
        <f t="shared" si="42"/>
        <v>0</v>
      </c>
      <c r="N186" s="136"/>
      <c r="O186" s="136">
        <f t="shared" si="42"/>
        <v>0</v>
      </c>
      <c r="P186" s="136">
        <f t="shared" si="42"/>
        <v>0</v>
      </c>
      <c r="Q186" s="136">
        <f t="shared" si="42"/>
        <v>790</v>
      </c>
      <c r="R186" s="136"/>
      <c r="S186" s="136"/>
    </row>
    <row r="187" spans="1:21" ht="39.950000000000003" customHeight="1">
      <c r="A187" s="21">
        <v>3211</v>
      </c>
      <c r="B187" s="22" t="s">
        <v>15</v>
      </c>
      <c r="C187" s="23">
        <f t="shared" si="36"/>
        <v>50</v>
      </c>
      <c r="D187" s="30"/>
      <c r="E187" s="30"/>
      <c r="F187" s="27"/>
      <c r="G187" s="27"/>
      <c r="H187" s="27"/>
      <c r="I187" s="27"/>
      <c r="J187" s="27"/>
      <c r="K187" s="30"/>
      <c r="L187" s="30"/>
      <c r="M187" s="30"/>
      <c r="N187" s="30"/>
      <c r="O187" s="30"/>
      <c r="P187" s="31"/>
      <c r="Q187" s="31">
        <v>50</v>
      </c>
      <c r="R187" s="23"/>
      <c r="S187" s="25"/>
    </row>
    <row r="188" spans="1:21" ht="37.5">
      <c r="A188" s="21">
        <v>3212</v>
      </c>
      <c r="B188" s="22" t="s">
        <v>16</v>
      </c>
      <c r="C188" s="23">
        <f t="shared" si="36"/>
        <v>740</v>
      </c>
      <c r="D188" s="27"/>
      <c r="E188" s="27"/>
      <c r="F188" s="27"/>
      <c r="G188" s="27"/>
      <c r="H188" s="27"/>
      <c r="I188" s="27"/>
      <c r="J188" s="27"/>
      <c r="K188" s="30"/>
      <c r="L188" s="30"/>
      <c r="M188" s="30"/>
      <c r="N188" s="30"/>
      <c r="O188" s="30"/>
      <c r="P188" s="28"/>
      <c r="Q188" s="39">
        <v>740</v>
      </c>
      <c r="R188" s="25"/>
      <c r="S188" s="25"/>
    </row>
    <row r="189" spans="1:21" s="26" customFormat="1" ht="24.95" customHeight="1">
      <c r="A189" s="21">
        <v>3213</v>
      </c>
      <c r="B189" s="22" t="s">
        <v>136</v>
      </c>
      <c r="C189" s="23">
        <f t="shared" si="36"/>
        <v>0</v>
      </c>
      <c r="D189" s="27"/>
      <c r="E189" s="27"/>
      <c r="F189" s="27"/>
      <c r="G189" s="27"/>
      <c r="H189" s="27"/>
      <c r="I189" s="27"/>
      <c r="J189" s="27"/>
      <c r="K189" s="30"/>
      <c r="L189" s="30"/>
      <c r="M189" s="30"/>
      <c r="N189" s="30"/>
      <c r="O189" s="30"/>
      <c r="P189" s="28"/>
      <c r="Q189" s="39"/>
      <c r="R189" s="25"/>
      <c r="S189" s="25"/>
    </row>
    <row r="190" spans="1:21" s="26" customFormat="1" ht="24.95" customHeight="1">
      <c r="A190" s="121">
        <v>323</v>
      </c>
      <c r="B190" s="122" t="s">
        <v>25</v>
      </c>
      <c r="C190" s="132">
        <f t="shared" si="36"/>
        <v>0</v>
      </c>
      <c r="D190" s="132">
        <f>SUM(D191:D191)</f>
        <v>0</v>
      </c>
      <c r="E190" s="132"/>
      <c r="F190" s="132">
        <f>SUM(F191:F191)</f>
        <v>0</v>
      </c>
      <c r="G190" s="132">
        <f t="shared" ref="G190:Q190" si="43">SUM(G191:G191)</f>
        <v>0</v>
      </c>
      <c r="H190" s="132">
        <f t="shared" si="43"/>
        <v>0</v>
      </c>
      <c r="I190" s="132">
        <f t="shared" si="43"/>
        <v>0</v>
      </c>
      <c r="J190" s="132">
        <f t="shared" si="43"/>
        <v>0</v>
      </c>
      <c r="K190" s="132">
        <f t="shared" si="43"/>
        <v>0</v>
      </c>
      <c r="L190" s="132">
        <f t="shared" si="43"/>
        <v>0</v>
      </c>
      <c r="M190" s="132">
        <f t="shared" si="43"/>
        <v>0</v>
      </c>
      <c r="N190" s="132"/>
      <c r="O190" s="132">
        <f t="shared" si="43"/>
        <v>0</v>
      </c>
      <c r="P190" s="132">
        <f t="shared" si="43"/>
        <v>0</v>
      </c>
      <c r="Q190" s="132">
        <f t="shared" si="43"/>
        <v>0</v>
      </c>
      <c r="R190" s="132"/>
      <c r="S190" s="132"/>
    </row>
    <row r="191" spans="1:21" s="26" customFormat="1" ht="24.95" customHeight="1">
      <c r="A191" s="21">
        <v>3236</v>
      </c>
      <c r="B191" s="22" t="s">
        <v>31</v>
      </c>
      <c r="C191" s="138">
        <f t="shared" si="36"/>
        <v>0</v>
      </c>
      <c r="D191" s="30"/>
      <c r="E191" s="30"/>
      <c r="F191" s="27"/>
      <c r="G191" s="27"/>
      <c r="H191" s="27"/>
      <c r="I191" s="27"/>
      <c r="J191" s="27"/>
      <c r="K191" s="30"/>
      <c r="L191" s="30"/>
      <c r="M191" s="30"/>
      <c r="N191" s="30"/>
      <c r="O191" s="30"/>
      <c r="P191" s="28"/>
      <c r="Q191" s="28"/>
      <c r="R191" s="25"/>
      <c r="S191" s="25"/>
    </row>
    <row r="192" spans="1:21" s="26" customFormat="1" ht="29.1" customHeight="1">
      <c r="A192" s="109"/>
      <c r="B192" s="110" t="s">
        <v>46</v>
      </c>
      <c r="C192" s="116">
        <f>SUM(D192:Q192)</f>
        <v>17500</v>
      </c>
      <c r="D192" s="116">
        <f>D177+D185</f>
        <v>0</v>
      </c>
      <c r="E192" s="116"/>
      <c r="F192" s="116">
        <f>F177+F185</f>
        <v>0</v>
      </c>
      <c r="G192" s="116">
        <f>G177+G185</f>
        <v>0</v>
      </c>
      <c r="H192" s="116">
        <f t="shared" ref="H192:Q192" si="44">H177+H185</f>
        <v>0</v>
      </c>
      <c r="I192" s="116">
        <f t="shared" si="44"/>
        <v>0</v>
      </c>
      <c r="J192" s="116">
        <f t="shared" si="44"/>
        <v>0</v>
      </c>
      <c r="K192" s="116">
        <f>K177+K185</f>
        <v>0</v>
      </c>
      <c r="L192" s="116">
        <f>L177+L185</f>
        <v>0</v>
      </c>
      <c r="M192" s="116">
        <f>M177+M185</f>
        <v>0</v>
      </c>
      <c r="N192" s="116"/>
      <c r="O192" s="116">
        <f t="shared" si="44"/>
        <v>0</v>
      </c>
      <c r="P192" s="116">
        <f t="shared" si="44"/>
        <v>0</v>
      </c>
      <c r="Q192" s="116">
        <f t="shared" si="44"/>
        <v>17500</v>
      </c>
      <c r="R192" s="116">
        <f>C192</f>
        <v>17500</v>
      </c>
      <c r="S192" s="116">
        <f>C192</f>
        <v>17500</v>
      </c>
    </row>
    <row r="193" spans="1:21" s="26" customFormat="1" ht="100.5" customHeight="1">
      <c r="A193" s="244" t="s">
        <v>226</v>
      </c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</row>
    <row r="194" spans="1:21" s="26" customFormat="1" ht="107.25" customHeight="1">
      <c r="A194" s="29" t="s">
        <v>7</v>
      </c>
      <c r="B194" s="29" t="s">
        <v>8</v>
      </c>
      <c r="C194" s="146" t="s">
        <v>195</v>
      </c>
      <c r="D194" s="18" t="s">
        <v>67</v>
      </c>
      <c r="E194" s="18"/>
      <c r="F194" s="18"/>
      <c r="G194" s="17"/>
      <c r="H194" s="18"/>
      <c r="I194" s="106"/>
      <c r="J194" s="18"/>
      <c r="K194" s="17"/>
      <c r="L194" s="174"/>
      <c r="M194" s="106"/>
      <c r="N194" s="106"/>
      <c r="O194" s="106"/>
      <c r="P194" s="18"/>
      <c r="Q194" s="18" t="s">
        <v>219</v>
      </c>
      <c r="R194" s="149" t="s">
        <v>176</v>
      </c>
      <c r="S194" s="149" t="s">
        <v>197</v>
      </c>
      <c r="T194" s="20">
        <v>0.01</v>
      </c>
      <c r="U194" s="20">
        <v>1.4999999999999999E-2</v>
      </c>
    </row>
    <row r="195" spans="1:21" s="26" customFormat="1" ht="24.95" customHeight="1">
      <c r="A195" s="109">
        <v>31</v>
      </c>
      <c r="B195" s="110" t="s">
        <v>52</v>
      </c>
      <c r="C195" s="116">
        <f t="shared" ref="C195:C202" si="45">SUM(D195:Q195)</f>
        <v>7050</v>
      </c>
      <c r="D195" s="116">
        <f>D196+D198+D200</f>
        <v>7050</v>
      </c>
      <c r="E195" s="116"/>
      <c r="F195" s="116">
        <f>F196+F198+F200</f>
        <v>0</v>
      </c>
      <c r="G195" s="116">
        <f t="shared" ref="G195:K195" si="46">G196+G198+G200</f>
        <v>0</v>
      </c>
      <c r="H195" s="116">
        <f t="shared" si="46"/>
        <v>0</v>
      </c>
      <c r="I195" s="116">
        <f t="shared" si="46"/>
        <v>0</v>
      </c>
      <c r="J195" s="116">
        <f t="shared" si="46"/>
        <v>0</v>
      </c>
      <c r="K195" s="116">
        <f t="shared" si="46"/>
        <v>0</v>
      </c>
      <c r="L195" s="116">
        <f>L196+L198+L200</f>
        <v>0</v>
      </c>
      <c r="M195" s="116">
        <f t="shared" ref="M195" si="47">M196+M198+M200</f>
        <v>0</v>
      </c>
      <c r="N195" s="116"/>
      <c r="O195" s="116">
        <f t="shared" ref="O195:Q195" si="48">O196+O198+O200</f>
        <v>0</v>
      </c>
      <c r="P195" s="116">
        <f t="shared" si="48"/>
        <v>0</v>
      </c>
      <c r="Q195" s="116">
        <f t="shared" si="48"/>
        <v>0</v>
      </c>
      <c r="R195" s="111">
        <f>C195</f>
        <v>7050</v>
      </c>
      <c r="S195" s="111">
        <f>C195</f>
        <v>7050</v>
      </c>
    </row>
    <row r="196" spans="1:21" ht="24.95" customHeight="1">
      <c r="A196" s="121">
        <v>311</v>
      </c>
      <c r="B196" s="122" t="s">
        <v>53</v>
      </c>
      <c r="C196" s="132">
        <f t="shared" si="45"/>
        <v>4980</v>
      </c>
      <c r="D196" s="132">
        <f>SUM(D197)</f>
        <v>4980</v>
      </c>
      <c r="E196" s="132"/>
      <c r="F196" s="132">
        <f>SUM(F197)</f>
        <v>0</v>
      </c>
      <c r="G196" s="132">
        <f t="shared" ref="G196:P196" si="49">SUM(G197)</f>
        <v>0</v>
      </c>
      <c r="H196" s="132">
        <f t="shared" si="49"/>
        <v>0</v>
      </c>
      <c r="I196" s="132">
        <f t="shared" si="49"/>
        <v>0</v>
      </c>
      <c r="J196" s="132">
        <f t="shared" si="49"/>
        <v>0</v>
      </c>
      <c r="K196" s="132">
        <f t="shared" si="49"/>
        <v>0</v>
      </c>
      <c r="L196" s="132">
        <f t="shared" si="49"/>
        <v>0</v>
      </c>
      <c r="M196" s="132">
        <f t="shared" si="49"/>
        <v>0</v>
      </c>
      <c r="N196" s="132"/>
      <c r="O196" s="132">
        <f t="shared" si="49"/>
        <v>0</v>
      </c>
      <c r="P196" s="132">
        <f t="shared" si="49"/>
        <v>0</v>
      </c>
      <c r="Q196" s="132">
        <f>SUM(Q197)</f>
        <v>0</v>
      </c>
      <c r="R196" s="132"/>
      <c r="S196" s="132"/>
    </row>
    <row r="197" spans="1:21" s="26" customFormat="1" ht="24.95" customHeight="1">
      <c r="A197" s="21">
        <v>3111</v>
      </c>
      <c r="B197" s="22" t="s">
        <v>54</v>
      </c>
      <c r="C197" s="23">
        <f t="shared" si="45"/>
        <v>4980</v>
      </c>
      <c r="D197" s="30">
        <v>4980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8"/>
      <c r="Q197" s="30"/>
      <c r="R197" s="25"/>
      <c r="S197" s="25"/>
    </row>
    <row r="198" spans="1:21" ht="24.95" customHeight="1">
      <c r="A198" s="121">
        <v>312</v>
      </c>
      <c r="B198" s="122" t="s">
        <v>55</v>
      </c>
      <c r="C198" s="132">
        <f t="shared" si="45"/>
        <v>1250</v>
      </c>
      <c r="D198" s="132">
        <f>SUM(D199)</f>
        <v>1250</v>
      </c>
      <c r="E198" s="132"/>
      <c r="F198" s="132">
        <f>SUM(F199)</f>
        <v>0</v>
      </c>
      <c r="G198" s="132">
        <f t="shared" ref="G198:Q198" si="50">SUM(G199)</f>
        <v>0</v>
      </c>
      <c r="H198" s="132">
        <f t="shared" si="50"/>
        <v>0</v>
      </c>
      <c r="I198" s="132">
        <f t="shared" si="50"/>
        <v>0</v>
      </c>
      <c r="J198" s="132">
        <f t="shared" si="50"/>
        <v>0</v>
      </c>
      <c r="K198" s="132">
        <f t="shared" si="50"/>
        <v>0</v>
      </c>
      <c r="L198" s="132">
        <f t="shared" si="50"/>
        <v>0</v>
      </c>
      <c r="M198" s="132">
        <f t="shared" si="50"/>
        <v>0</v>
      </c>
      <c r="N198" s="132"/>
      <c r="O198" s="132">
        <f t="shared" si="50"/>
        <v>0</v>
      </c>
      <c r="P198" s="132">
        <f t="shared" si="50"/>
        <v>0</v>
      </c>
      <c r="Q198" s="132">
        <f t="shared" si="50"/>
        <v>0</v>
      </c>
      <c r="R198" s="132"/>
      <c r="S198" s="132"/>
    </row>
    <row r="199" spans="1:21" s="26" customFormat="1" ht="24.95" customHeight="1">
      <c r="A199" s="21">
        <v>3121</v>
      </c>
      <c r="B199" s="22" t="s">
        <v>55</v>
      </c>
      <c r="C199" s="30">
        <f t="shared" si="45"/>
        <v>1250</v>
      </c>
      <c r="D199" s="30">
        <v>1250</v>
      </c>
      <c r="E199" s="30"/>
      <c r="F199" s="27"/>
      <c r="G199" s="27"/>
      <c r="H199" s="30"/>
      <c r="I199" s="30"/>
      <c r="J199" s="30"/>
      <c r="K199" s="30"/>
      <c r="L199" s="30"/>
      <c r="M199" s="30"/>
      <c r="N199" s="30"/>
      <c r="O199" s="30"/>
      <c r="P199" s="28"/>
      <c r="Q199" s="39"/>
      <c r="R199" s="25"/>
      <c r="S199" s="25"/>
    </row>
    <row r="200" spans="1:21" ht="24.95" customHeight="1">
      <c r="A200" s="134">
        <v>313</v>
      </c>
      <c r="B200" s="135" t="s">
        <v>56</v>
      </c>
      <c r="C200" s="136">
        <f t="shared" si="45"/>
        <v>820</v>
      </c>
      <c r="D200" s="136">
        <f>SUM(D201:D202)</f>
        <v>820</v>
      </c>
      <c r="E200" s="136"/>
      <c r="F200" s="136">
        <f>SUM(F201:F202)</f>
        <v>0</v>
      </c>
      <c r="G200" s="136">
        <f t="shared" ref="G200:K200" si="51">SUM(G201:G202)</f>
        <v>0</v>
      </c>
      <c r="H200" s="136">
        <f t="shared" si="51"/>
        <v>0</v>
      </c>
      <c r="I200" s="136">
        <f t="shared" si="51"/>
        <v>0</v>
      </c>
      <c r="J200" s="136">
        <f t="shared" si="51"/>
        <v>0</v>
      </c>
      <c r="K200" s="136">
        <f t="shared" si="51"/>
        <v>0</v>
      </c>
      <c r="L200" s="136">
        <f>SUM(L201:L202)</f>
        <v>0</v>
      </c>
      <c r="M200" s="136">
        <f t="shared" ref="M200" si="52">SUM(M201:M202)</f>
        <v>0</v>
      </c>
      <c r="N200" s="136"/>
      <c r="O200" s="136">
        <f t="shared" ref="O200:Q200" si="53">SUM(O201:O202)</f>
        <v>0</v>
      </c>
      <c r="P200" s="136">
        <f t="shared" si="53"/>
        <v>0</v>
      </c>
      <c r="Q200" s="136">
        <f t="shared" si="53"/>
        <v>0</v>
      </c>
      <c r="R200" s="136"/>
      <c r="S200" s="136"/>
    </row>
    <row r="201" spans="1:21" ht="24.95" customHeight="1">
      <c r="A201" s="21">
        <v>3132</v>
      </c>
      <c r="B201" s="22" t="s">
        <v>68</v>
      </c>
      <c r="C201" s="23">
        <f t="shared" si="45"/>
        <v>820</v>
      </c>
      <c r="D201" s="173">
        <v>820</v>
      </c>
      <c r="E201" s="17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8"/>
      <c r="Q201" s="173"/>
      <c r="R201" s="25"/>
      <c r="S201" s="25"/>
    </row>
    <row r="202" spans="1:21" s="26" customFormat="1" ht="24.95" customHeight="1">
      <c r="A202" s="21">
        <v>3133</v>
      </c>
      <c r="B202" s="22" t="s">
        <v>69</v>
      </c>
      <c r="C202" s="23">
        <f t="shared" si="45"/>
        <v>0</v>
      </c>
      <c r="D202" s="173">
        <v>0</v>
      </c>
      <c r="E202" s="228"/>
      <c r="F202" s="27"/>
      <c r="G202" s="27"/>
      <c r="H202" s="27"/>
      <c r="I202" s="27"/>
      <c r="J202" s="27"/>
      <c r="K202" s="30"/>
      <c r="L202" s="30"/>
      <c r="M202" s="30"/>
      <c r="N202" s="30"/>
      <c r="O202" s="30"/>
      <c r="P202" s="28"/>
      <c r="Q202" s="173">
        <v>0</v>
      </c>
      <c r="R202" s="25"/>
      <c r="S202" s="25"/>
      <c r="T202" s="20">
        <v>1.7566999999999999E-2</v>
      </c>
      <c r="U202" s="20">
        <v>3.4798999999999997E-2</v>
      </c>
    </row>
    <row r="203" spans="1:21" s="26" customFormat="1" ht="24.95" customHeight="1">
      <c r="A203" s="109">
        <v>32</v>
      </c>
      <c r="B203" s="110" t="s">
        <v>13</v>
      </c>
      <c r="C203" s="116">
        <f>SUM(D203:Q203)</f>
        <v>480</v>
      </c>
      <c r="D203" s="116">
        <f>D204+D208</f>
        <v>480</v>
      </c>
      <c r="E203" s="116"/>
      <c r="F203" s="116">
        <f>F204+F208</f>
        <v>0</v>
      </c>
      <c r="G203" s="116">
        <f t="shared" ref="G203:K203" si="54">G204+G208</f>
        <v>0</v>
      </c>
      <c r="H203" s="116">
        <f t="shared" si="54"/>
        <v>0</v>
      </c>
      <c r="I203" s="116">
        <f t="shared" si="54"/>
        <v>0</v>
      </c>
      <c r="J203" s="116">
        <f t="shared" si="54"/>
        <v>0</v>
      </c>
      <c r="K203" s="116">
        <f t="shared" si="54"/>
        <v>0</v>
      </c>
      <c r="L203" s="116">
        <f>L204+L208</f>
        <v>0</v>
      </c>
      <c r="M203" s="116">
        <f t="shared" ref="M203" si="55">M204+M208</f>
        <v>0</v>
      </c>
      <c r="N203" s="116"/>
      <c r="O203" s="116">
        <f t="shared" ref="O203:Q203" si="56">O204+O208</f>
        <v>0</v>
      </c>
      <c r="P203" s="116">
        <f t="shared" si="56"/>
        <v>0</v>
      </c>
      <c r="Q203" s="116">
        <f t="shared" si="56"/>
        <v>0</v>
      </c>
      <c r="R203" s="111">
        <f>C203</f>
        <v>480</v>
      </c>
      <c r="S203" s="111">
        <f>C203</f>
        <v>480</v>
      </c>
    </row>
    <row r="204" spans="1:21" ht="24.95" customHeight="1">
      <c r="A204" s="121">
        <v>321</v>
      </c>
      <c r="B204" s="122" t="s">
        <v>14</v>
      </c>
      <c r="C204" s="136">
        <f t="shared" ref="C204:C209" si="57">SUM(D204:Q204)</f>
        <v>480</v>
      </c>
      <c r="D204" s="136">
        <f>SUM(D205:D207)</f>
        <v>480</v>
      </c>
      <c r="E204" s="136"/>
      <c r="F204" s="136">
        <f>SUM(F205:F207)</f>
        <v>0</v>
      </c>
      <c r="G204" s="136">
        <f t="shared" ref="G204:K204" si="58">SUM(G205:G207)</f>
        <v>0</v>
      </c>
      <c r="H204" s="136">
        <f t="shared" si="58"/>
        <v>0</v>
      </c>
      <c r="I204" s="136">
        <f t="shared" si="58"/>
        <v>0</v>
      </c>
      <c r="J204" s="136">
        <f t="shared" si="58"/>
        <v>0</v>
      </c>
      <c r="K204" s="136">
        <f t="shared" si="58"/>
        <v>0</v>
      </c>
      <c r="L204" s="136">
        <f>SUM(L205:L207)</f>
        <v>0</v>
      </c>
      <c r="M204" s="136">
        <f t="shared" ref="M204" si="59">SUM(M205:M207)</f>
        <v>0</v>
      </c>
      <c r="N204" s="136"/>
      <c r="O204" s="136">
        <f t="shared" ref="O204:Q204" si="60">SUM(O205:O207)</f>
        <v>0</v>
      </c>
      <c r="P204" s="136">
        <f t="shared" si="60"/>
        <v>0</v>
      </c>
      <c r="Q204" s="136">
        <f t="shared" si="60"/>
        <v>0</v>
      </c>
      <c r="R204" s="136"/>
      <c r="S204" s="136"/>
    </row>
    <row r="205" spans="1:21" ht="39.950000000000003" customHeight="1">
      <c r="A205" s="21">
        <v>3211</v>
      </c>
      <c r="B205" s="22" t="s">
        <v>15</v>
      </c>
      <c r="C205" s="23">
        <f t="shared" si="57"/>
        <v>80</v>
      </c>
      <c r="D205" s="30">
        <v>80</v>
      </c>
      <c r="E205" s="30"/>
      <c r="F205" s="27"/>
      <c r="G205" s="27"/>
      <c r="H205" s="27"/>
      <c r="I205" s="27"/>
      <c r="J205" s="27"/>
      <c r="K205" s="30"/>
      <c r="L205" s="30"/>
      <c r="M205" s="30"/>
      <c r="N205" s="30"/>
      <c r="O205" s="30"/>
      <c r="P205" s="31"/>
      <c r="Q205" s="31"/>
      <c r="R205" s="23"/>
      <c r="S205" s="25"/>
    </row>
    <row r="206" spans="1:21" ht="37.5">
      <c r="A206" s="21">
        <v>3212</v>
      </c>
      <c r="B206" s="22" t="s">
        <v>16</v>
      </c>
      <c r="C206" s="23">
        <f t="shared" si="57"/>
        <v>400</v>
      </c>
      <c r="D206" s="27">
        <v>400</v>
      </c>
      <c r="E206" s="27"/>
      <c r="F206" s="27"/>
      <c r="G206" s="27"/>
      <c r="H206" s="27"/>
      <c r="I206" s="27"/>
      <c r="J206" s="27"/>
      <c r="K206" s="30"/>
      <c r="L206" s="30"/>
      <c r="M206" s="30"/>
      <c r="N206" s="30"/>
      <c r="O206" s="30"/>
      <c r="P206" s="28"/>
      <c r="Q206" s="39"/>
      <c r="R206" s="25"/>
      <c r="S206" s="25"/>
    </row>
    <row r="207" spans="1:21" s="26" customFormat="1" ht="24.95" customHeight="1">
      <c r="A207" s="21">
        <v>3213</v>
      </c>
      <c r="B207" s="22" t="s">
        <v>136</v>
      </c>
      <c r="C207" s="23">
        <f t="shared" si="57"/>
        <v>0</v>
      </c>
      <c r="D207" s="27"/>
      <c r="E207" s="27"/>
      <c r="F207" s="27"/>
      <c r="G207" s="27"/>
      <c r="H207" s="27"/>
      <c r="I207" s="27"/>
      <c r="J207" s="27"/>
      <c r="K207" s="30"/>
      <c r="L207" s="30"/>
      <c r="M207" s="30"/>
      <c r="N207" s="30"/>
      <c r="O207" s="30"/>
      <c r="P207" s="28"/>
      <c r="Q207" s="39"/>
      <c r="R207" s="25"/>
      <c r="S207" s="25"/>
    </row>
    <row r="208" spans="1:21" s="26" customFormat="1" ht="24.95" customHeight="1">
      <c r="A208" s="121">
        <v>323</v>
      </c>
      <c r="B208" s="122" t="s">
        <v>25</v>
      </c>
      <c r="C208" s="132">
        <f t="shared" si="57"/>
        <v>0</v>
      </c>
      <c r="D208" s="132">
        <f>SUM(D209:D209)</f>
        <v>0</v>
      </c>
      <c r="E208" s="132"/>
      <c r="F208" s="132">
        <f>SUM(F209:F209)</f>
        <v>0</v>
      </c>
      <c r="G208" s="132">
        <f t="shared" ref="G208:Q208" si="61">SUM(G209:G209)</f>
        <v>0</v>
      </c>
      <c r="H208" s="132">
        <f t="shared" si="61"/>
        <v>0</v>
      </c>
      <c r="I208" s="132">
        <f t="shared" si="61"/>
        <v>0</v>
      </c>
      <c r="J208" s="132">
        <f t="shared" si="61"/>
        <v>0</v>
      </c>
      <c r="K208" s="132">
        <f t="shared" si="61"/>
        <v>0</v>
      </c>
      <c r="L208" s="132">
        <f t="shared" si="61"/>
        <v>0</v>
      </c>
      <c r="M208" s="132">
        <f t="shared" si="61"/>
        <v>0</v>
      </c>
      <c r="N208" s="132"/>
      <c r="O208" s="132">
        <f t="shared" si="61"/>
        <v>0</v>
      </c>
      <c r="P208" s="132">
        <f t="shared" si="61"/>
        <v>0</v>
      </c>
      <c r="Q208" s="132">
        <f t="shared" si="61"/>
        <v>0</v>
      </c>
      <c r="R208" s="132"/>
      <c r="S208" s="132"/>
    </row>
    <row r="209" spans="1:21" s="26" customFormat="1" ht="24.95" customHeight="1">
      <c r="A209" s="21">
        <v>3236</v>
      </c>
      <c r="B209" s="22" t="s">
        <v>31</v>
      </c>
      <c r="C209" s="138">
        <f t="shared" si="57"/>
        <v>0</v>
      </c>
      <c r="D209" s="30"/>
      <c r="E209" s="30"/>
      <c r="F209" s="27"/>
      <c r="G209" s="27"/>
      <c r="H209" s="27"/>
      <c r="I209" s="27"/>
      <c r="J209" s="27"/>
      <c r="K209" s="30"/>
      <c r="L209" s="30"/>
      <c r="M209" s="30"/>
      <c r="N209" s="30"/>
      <c r="O209" s="30"/>
      <c r="P209" s="28"/>
      <c r="Q209" s="28"/>
      <c r="R209" s="25"/>
      <c r="S209" s="25"/>
    </row>
    <row r="210" spans="1:21" s="26" customFormat="1" ht="29.1" customHeight="1">
      <c r="A210" s="109"/>
      <c r="B210" s="110" t="s">
        <v>46</v>
      </c>
      <c r="C210" s="116">
        <f>SUM(D210:Q210)</f>
        <v>7530</v>
      </c>
      <c r="D210" s="116">
        <f>D195+D203</f>
        <v>7530</v>
      </c>
      <c r="E210" s="116"/>
      <c r="F210" s="116">
        <f>F195+F203</f>
        <v>0</v>
      </c>
      <c r="G210" s="116">
        <f>G195+G203</f>
        <v>0</v>
      </c>
      <c r="H210" s="116">
        <f t="shared" ref="H210:J210" si="62">H195+H203</f>
        <v>0</v>
      </c>
      <c r="I210" s="116">
        <f t="shared" si="62"/>
        <v>0</v>
      </c>
      <c r="J210" s="116">
        <f t="shared" si="62"/>
        <v>0</v>
      </c>
      <c r="K210" s="116">
        <f>K195+K203</f>
        <v>0</v>
      </c>
      <c r="L210" s="116">
        <f>L195+L203</f>
        <v>0</v>
      </c>
      <c r="M210" s="116">
        <f>M195+M203</f>
        <v>0</v>
      </c>
      <c r="N210" s="116"/>
      <c r="O210" s="116">
        <f t="shared" ref="O210:Q210" si="63">O195+O203</f>
        <v>0</v>
      </c>
      <c r="P210" s="116">
        <f t="shared" si="63"/>
        <v>0</v>
      </c>
      <c r="Q210" s="116">
        <f t="shared" si="63"/>
        <v>0</v>
      </c>
      <c r="R210" s="116">
        <f>C210</f>
        <v>7530</v>
      </c>
      <c r="S210" s="116">
        <f>C210</f>
        <v>7530</v>
      </c>
    </row>
    <row r="211" spans="1:21" s="26" customFormat="1" ht="100.5" customHeight="1">
      <c r="A211" s="244" t="s">
        <v>166</v>
      </c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</row>
    <row r="212" spans="1:21" s="26" customFormat="1" ht="82.5" customHeight="1">
      <c r="A212" s="29" t="s">
        <v>7</v>
      </c>
      <c r="B212" s="29" t="s">
        <v>8</v>
      </c>
      <c r="C212" s="146" t="s">
        <v>195</v>
      </c>
      <c r="D212" s="18"/>
      <c r="E212" s="18"/>
      <c r="F212" s="18"/>
      <c r="G212" s="17"/>
      <c r="H212" s="106" t="s">
        <v>128</v>
      </c>
      <c r="I212" s="106"/>
      <c r="J212" s="18"/>
      <c r="K212" s="17"/>
      <c r="L212" s="174"/>
      <c r="M212" s="106"/>
      <c r="N212" s="106"/>
      <c r="O212" s="106"/>
      <c r="P212" s="18"/>
      <c r="Q212" s="18"/>
      <c r="R212" s="149" t="s">
        <v>176</v>
      </c>
      <c r="S212" s="149" t="s">
        <v>197</v>
      </c>
      <c r="T212" s="20">
        <v>0.01</v>
      </c>
      <c r="U212" s="20">
        <v>1.4999999999999999E-2</v>
      </c>
    </row>
    <row r="213" spans="1:21" s="26" customFormat="1" ht="24.95" customHeight="1">
      <c r="A213" s="109">
        <v>31</v>
      </c>
      <c r="B213" s="110" t="s">
        <v>52</v>
      </c>
      <c r="C213" s="111">
        <f t="shared" ref="C213:C222" si="64">SUM(D213:Q213)</f>
        <v>1274000</v>
      </c>
      <c r="D213" s="111"/>
      <c r="E213" s="111"/>
      <c r="F213" s="111">
        <f t="shared" ref="F213:P213" si="65">F214+F218+F220</f>
        <v>0</v>
      </c>
      <c r="G213" s="111">
        <f t="shared" si="65"/>
        <v>0</v>
      </c>
      <c r="H213" s="111">
        <f>H214+H218+H220</f>
        <v>1274000</v>
      </c>
      <c r="I213" s="116">
        <f t="shared" si="65"/>
        <v>0</v>
      </c>
      <c r="J213" s="116">
        <f t="shared" si="65"/>
        <v>0</v>
      </c>
      <c r="K213" s="116">
        <f t="shared" si="65"/>
        <v>0</v>
      </c>
      <c r="L213" s="116">
        <f t="shared" si="65"/>
        <v>0</v>
      </c>
      <c r="M213" s="116">
        <f t="shared" si="65"/>
        <v>0</v>
      </c>
      <c r="N213" s="116"/>
      <c r="O213" s="116">
        <f t="shared" si="65"/>
        <v>0</v>
      </c>
      <c r="P213" s="116">
        <f t="shared" si="65"/>
        <v>0</v>
      </c>
      <c r="Q213" s="116"/>
      <c r="R213" s="111">
        <f>C213</f>
        <v>1274000</v>
      </c>
      <c r="S213" s="111">
        <f>C213</f>
        <v>1274000</v>
      </c>
    </row>
    <row r="214" spans="1:21" ht="24.95" customHeight="1">
      <c r="A214" s="121">
        <v>311</v>
      </c>
      <c r="B214" s="122" t="s">
        <v>53</v>
      </c>
      <c r="C214" s="123">
        <f>SUM(D214:Q214)</f>
        <v>1039020</v>
      </c>
      <c r="D214" s="123"/>
      <c r="E214" s="123"/>
      <c r="F214" s="123">
        <f>SUM(F215)</f>
        <v>0</v>
      </c>
      <c r="G214" s="123">
        <f t="shared" ref="G214:P214" si="66">SUM(G215)</f>
        <v>0</v>
      </c>
      <c r="H214" s="132">
        <f>SUM(H215:H217)</f>
        <v>1039020</v>
      </c>
      <c r="I214" s="132">
        <f t="shared" si="66"/>
        <v>0</v>
      </c>
      <c r="J214" s="132">
        <f t="shared" si="66"/>
        <v>0</v>
      </c>
      <c r="K214" s="132">
        <f t="shared" si="66"/>
        <v>0</v>
      </c>
      <c r="L214" s="132">
        <f t="shared" si="66"/>
        <v>0</v>
      </c>
      <c r="M214" s="132">
        <f t="shared" si="66"/>
        <v>0</v>
      </c>
      <c r="N214" s="132"/>
      <c r="O214" s="132">
        <f t="shared" si="66"/>
        <v>0</v>
      </c>
      <c r="P214" s="132">
        <f t="shared" si="66"/>
        <v>0</v>
      </c>
      <c r="Q214" s="132"/>
      <c r="R214" s="132"/>
      <c r="S214" s="132"/>
    </row>
    <row r="215" spans="1:21" ht="24.95" customHeight="1">
      <c r="A215" s="21">
        <v>3111</v>
      </c>
      <c r="B215" s="22" t="s">
        <v>54</v>
      </c>
      <c r="C215" s="23">
        <f t="shared" si="64"/>
        <v>1021970</v>
      </c>
      <c r="D215" s="23"/>
      <c r="E215" s="23"/>
      <c r="F215" s="23"/>
      <c r="G215" s="23"/>
      <c r="H215" s="216">
        <v>1021970</v>
      </c>
      <c r="I215" s="30"/>
      <c r="J215" s="30"/>
      <c r="K215" s="30"/>
      <c r="L215" s="30"/>
      <c r="M215" s="30"/>
      <c r="N215" s="30"/>
      <c r="O215" s="30"/>
      <c r="P215" s="28"/>
      <c r="Q215" s="30"/>
      <c r="R215" s="25"/>
      <c r="S215" s="25"/>
    </row>
    <row r="216" spans="1:21" ht="24.95" customHeight="1">
      <c r="A216" s="21">
        <v>3113</v>
      </c>
      <c r="B216" s="22" t="s">
        <v>173</v>
      </c>
      <c r="C216" s="23">
        <f t="shared" si="64"/>
        <v>11940</v>
      </c>
      <c r="D216" s="23"/>
      <c r="E216" s="23"/>
      <c r="F216" s="23"/>
      <c r="G216" s="194"/>
      <c r="H216" s="216">
        <v>11940</v>
      </c>
      <c r="I216" s="195"/>
      <c r="J216" s="30"/>
      <c r="K216" s="30"/>
      <c r="L216" s="30"/>
      <c r="M216" s="30"/>
      <c r="N216" s="30"/>
      <c r="O216" s="30"/>
      <c r="P216" s="28"/>
      <c r="Q216" s="30"/>
      <c r="R216" s="25"/>
      <c r="S216" s="25"/>
    </row>
    <row r="217" spans="1:21" s="26" customFormat="1" ht="24.95" customHeight="1">
      <c r="A217" s="21">
        <v>3114</v>
      </c>
      <c r="B217" s="22" t="s">
        <v>198</v>
      </c>
      <c r="C217" s="23">
        <f t="shared" si="64"/>
        <v>5110</v>
      </c>
      <c r="D217" s="23"/>
      <c r="E217" s="23"/>
      <c r="F217" s="23"/>
      <c r="G217" s="194"/>
      <c r="H217" s="216">
        <v>5110</v>
      </c>
      <c r="I217" s="195"/>
      <c r="J217" s="30"/>
      <c r="K217" s="30"/>
      <c r="L217" s="30"/>
      <c r="M217" s="30"/>
      <c r="N217" s="30"/>
      <c r="O217" s="30"/>
      <c r="P217" s="28"/>
      <c r="Q217" s="30"/>
      <c r="R217" s="25"/>
      <c r="S217" s="25"/>
    </row>
    <row r="218" spans="1:21" ht="24.95" customHeight="1">
      <c r="A218" s="121">
        <v>312</v>
      </c>
      <c r="B218" s="122" t="s">
        <v>55</v>
      </c>
      <c r="C218" s="123">
        <f t="shared" si="64"/>
        <v>66350</v>
      </c>
      <c r="D218" s="123"/>
      <c r="E218" s="123"/>
      <c r="F218" s="123">
        <f>SUM(F219)</f>
        <v>0</v>
      </c>
      <c r="G218" s="123">
        <f t="shared" ref="G218:P218" si="67">SUM(G219)</f>
        <v>0</v>
      </c>
      <c r="H218" s="196">
        <f t="shared" si="67"/>
        <v>66350</v>
      </c>
      <c r="I218" s="132">
        <f t="shared" si="67"/>
        <v>0</v>
      </c>
      <c r="J218" s="132">
        <f t="shared" si="67"/>
        <v>0</v>
      </c>
      <c r="K218" s="132">
        <f t="shared" si="67"/>
        <v>0</v>
      </c>
      <c r="L218" s="132">
        <f t="shared" si="67"/>
        <v>0</v>
      </c>
      <c r="M218" s="132">
        <f t="shared" si="67"/>
        <v>0</v>
      </c>
      <c r="N218" s="132"/>
      <c r="O218" s="132">
        <f t="shared" si="67"/>
        <v>0</v>
      </c>
      <c r="P218" s="132">
        <f t="shared" si="67"/>
        <v>0</v>
      </c>
      <c r="Q218" s="132"/>
      <c r="R218" s="132"/>
      <c r="S218" s="132"/>
    </row>
    <row r="219" spans="1:21" s="26" customFormat="1" ht="24.95" customHeight="1">
      <c r="A219" s="21">
        <v>3121</v>
      </c>
      <c r="B219" s="22" t="s">
        <v>55</v>
      </c>
      <c r="C219" s="23">
        <f t="shared" si="64"/>
        <v>66350</v>
      </c>
      <c r="D219" s="23"/>
      <c r="E219" s="23"/>
      <c r="F219" s="24"/>
      <c r="G219" s="24"/>
      <c r="H219" s="216">
        <v>66350</v>
      </c>
      <c r="I219" s="30"/>
      <c r="J219" s="30"/>
      <c r="K219" s="30"/>
      <c r="L219" s="30"/>
      <c r="M219" s="30"/>
      <c r="N219" s="30"/>
      <c r="O219" s="30"/>
      <c r="P219" s="28"/>
      <c r="Q219" s="39"/>
      <c r="R219" s="25"/>
      <c r="S219" s="25"/>
    </row>
    <row r="220" spans="1:21" ht="24.95" customHeight="1">
      <c r="A220" s="134">
        <v>313</v>
      </c>
      <c r="B220" s="135" t="s">
        <v>56</v>
      </c>
      <c r="C220" s="124">
        <f t="shared" si="64"/>
        <v>168630</v>
      </c>
      <c r="D220" s="124"/>
      <c r="E220" s="124"/>
      <c r="F220" s="124">
        <f t="shared" ref="F220:P220" si="68">SUM(F221:F222)</f>
        <v>0</v>
      </c>
      <c r="G220" s="124">
        <f t="shared" si="68"/>
        <v>0</v>
      </c>
      <c r="H220" s="124">
        <f t="shared" si="68"/>
        <v>168630</v>
      </c>
      <c r="I220" s="136">
        <f t="shared" si="68"/>
        <v>0</v>
      </c>
      <c r="J220" s="136">
        <f t="shared" si="68"/>
        <v>0</v>
      </c>
      <c r="K220" s="136">
        <f t="shared" si="68"/>
        <v>0</v>
      </c>
      <c r="L220" s="136">
        <f t="shared" si="68"/>
        <v>0</v>
      </c>
      <c r="M220" s="136">
        <f t="shared" si="68"/>
        <v>0</v>
      </c>
      <c r="N220" s="136"/>
      <c r="O220" s="136">
        <f t="shared" si="68"/>
        <v>0</v>
      </c>
      <c r="P220" s="136">
        <f t="shared" si="68"/>
        <v>0</v>
      </c>
      <c r="Q220" s="136"/>
      <c r="R220" s="136"/>
      <c r="S220" s="136"/>
    </row>
    <row r="221" spans="1:21" ht="24.95" customHeight="1">
      <c r="A221" s="21">
        <v>3132</v>
      </c>
      <c r="B221" s="22" t="s">
        <v>68</v>
      </c>
      <c r="C221" s="23">
        <f t="shared" si="64"/>
        <v>168630</v>
      </c>
      <c r="D221" s="176"/>
      <c r="E221" s="227"/>
      <c r="F221" s="23"/>
      <c r="G221" s="23"/>
      <c r="H221" s="216">
        <v>168630</v>
      </c>
      <c r="I221" s="30"/>
      <c r="J221" s="30"/>
      <c r="K221" s="30"/>
      <c r="L221" s="30"/>
      <c r="M221" s="30"/>
      <c r="N221" s="30"/>
      <c r="O221" s="30"/>
      <c r="P221" s="28"/>
      <c r="Q221" s="173"/>
      <c r="R221" s="25"/>
      <c r="S221" s="25"/>
    </row>
    <row r="222" spans="1:21" s="26" customFormat="1" ht="24.95" customHeight="1">
      <c r="A222" s="21">
        <v>3133</v>
      </c>
      <c r="B222" s="22" t="s">
        <v>69</v>
      </c>
      <c r="C222" s="23">
        <f t="shared" si="64"/>
        <v>0</v>
      </c>
      <c r="D222" s="176"/>
      <c r="E222" s="225"/>
      <c r="F222" s="24"/>
      <c r="G222" s="24"/>
      <c r="H222" s="24">
        <v>0</v>
      </c>
      <c r="I222" s="27"/>
      <c r="J222" s="27"/>
      <c r="K222" s="30"/>
      <c r="L222" s="30"/>
      <c r="M222" s="30"/>
      <c r="N222" s="30"/>
      <c r="O222" s="30"/>
      <c r="P222" s="28"/>
      <c r="Q222" s="173"/>
      <c r="R222" s="25"/>
      <c r="S222" s="25"/>
      <c r="T222" s="20">
        <v>1.7566999999999999E-2</v>
      </c>
      <c r="U222" s="20">
        <v>3.4798999999999997E-2</v>
      </c>
    </row>
    <row r="223" spans="1:21" s="26" customFormat="1" ht="24.95" customHeight="1">
      <c r="A223" s="109">
        <v>32</v>
      </c>
      <c r="B223" s="110" t="s">
        <v>13</v>
      </c>
      <c r="C223" s="111">
        <f t="shared" ref="C223:C228" si="69">SUM(D223:Q223)</f>
        <v>35840</v>
      </c>
      <c r="D223" s="111"/>
      <c r="E223" s="111"/>
      <c r="F223" s="111">
        <v>0</v>
      </c>
      <c r="G223" s="111">
        <v>0</v>
      </c>
      <c r="H223" s="111">
        <f>H224+H226</f>
        <v>35840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/>
      <c r="O223" s="116">
        <v>0</v>
      </c>
      <c r="P223" s="116">
        <v>0</v>
      </c>
      <c r="Q223" s="116"/>
      <c r="R223" s="111">
        <f>C223</f>
        <v>35840</v>
      </c>
      <c r="S223" s="111">
        <f>C223</f>
        <v>35840</v>
      </c>
    </row>
    <row r="224" spans="1:21" ht="39.950000000000003" customHeight="1">
      <c r="A224" s="121">
        <v>321</v>
      </c>
      <c r="B224" s="122" t="s">
        <v>14</v>
      </c>
      <c r="C224" s="124">
        <f t="shared" si="69"/>
        <v>30530</v>
      </c>
      <c r="D224" s="124"/>
      <c r="E224" s="124"/>
      <c r="F224" s="124">
        <f t="shared" ref="F224:P224" si="70">SUM(F225:F225)</f>
        <v>0</v>
      </c>
      <c r="G224" s="124">
        <f t="shared" si="70"/>
        <v>0</v>
      </c>
      <c r="H224" s="124">
        <f t="shared" si="70"/>
        <v>30530</v>
      </c>
      <c r="I224" s="136">
        <f t="shared" si="70"/>
        <v>0</v>
      </c>
      <c r="J224" s="136">
        <f t="shared" si="70"/>
        <v>0</v>
      </c>
      <c r="K224" s="136">
        <f t="shared" si="70"/>
        <v>0</v>
      </c>
      <c r="L224" s="136">
        <f t="shared" si="70"/>
        <v>0</v>
      </c>
      <c r="M224" s="136">
        <f t="shared" si="70"/>
        <v>0</v>
      </c>
      <c r="N224" s="136"/>
      <c r="O224" s="136">
        <f t="shared" si="70"/>
        <v>0</v>
      </c>
      <c r="P224" s="136">
        <f t="shared" si="70"/>
        <v>0</v>
      </c>
      <c r="Q224" s="136"/>
      <c r="R224" s="136"/>
      <c r="S224" s="136"/>
    </row>
    <row r="225" spans="1:21" s="26" customFormat="1" ht="24.95" customHeight="1">
      <c r="A225" s="21">
        <v>3212</v>
      </c>
      <c r="B225" s="22" t="s">
        <v>16</v>
      </c>
      <c r="C225" s="23">
        <f t="shared" si="69"/>
        <v>30530</v>
      </c>
      <c r="D225" s="24"/>
      <c r="E225" s="24"/>
      <c r="F225" s="24"/>
      <c r="G225" s="24"/>
      <c r="H225" s="216">
        <v>30530</v>
      </c>
      <c r="I225" s="27"/>
      <c r="J225" s="27"/>
      <c r="K225" s="30"/>
      <c r="L225" s="30"/>
      <c r="M225" s="30"/>
      <c r="N225" s="30"/>
      <c r="O225" s="30"/>
      <c r="P225" s="28"/>
      <c r="Q225" s="39"/>
      <c r="R225" s="25"/>
      <c r="S225" s="25"/>
    </row>
    <row r="226" spans="1:21" s="26" customFormat="1" ht="24.95" customHeight="1">
      <c r="A226" s="121">
        <v>329</v>
      </c>
      <c r="B226" s="122" t="s">
        <v>35</v>
      </c>
      <c r="C226" s="123">
        <f t="shared" si="69"/>
        <v>5310</v>
      </c>
      <c r="D226" s="123"/>
      <c r="E226" s="123"/>
      <c r="F226" s="123"/>
      <c r="G226" s="123"/>
      <c r="H226" s="123">
        <f>H227</f>
        <v>5310</v>
      </c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</row>
    <row r="227" spans="1:21" s="26" customFormat="1" ht="24.95" customHeight="1">
      <c r="A227" s="21">
        <v>3295</v>
      </c>
      <c r="B227" s="22" t="s">
        <v>40</v>
      </c>
      <c r="C227" s="31">
        <f t="shared" si="69"/>
        <v>5310</v>
      </c>
      <c r="D227" s="23"/>
      <c r="E227" s="23"/>
      <c r="F227" s="24"/>
      <c r="G227" s="24"/>
      <c r="H227" s="24">
        <v>5310</v>
      </c>
      <c r="I227" s="27"/>
      <c r="J227" s="27"/>
      <c r="K227" s="30"/>
      <c r="L227" s="30"/>
      <c r="M227" s="30"/>
      <c r="N227" s="30"/>
      <c r="O227" s="30"/>
      <c r="P227" s="28"/>
      <c r="Q227" s="28"/>
      <c r="R227" s="25"/>
      <c r="S227" s="25"/>
    </row>
    <row r="228" spans="1:21" s="26" customFormat="1" ht="29.1" customHeight="1">
      <c r="A228" s="109"/>
      <c r="B228" s="110" t="s">
        <v>46</v>
      </c>
      <c r="C228" s="111">
        <f t="shared" si="69"/>
        <v>1309840</v>
      </c>
      <c r="D228" s="111"/>
      <c r="E228" s="111"/>
      <c r="F228" s="111">
        <f t="shared" ref="F228:Q228" si="71">F213+F223</f>
        <v>0</v>
      </c>
      <c r="G228" s="111">
        <f t="shared" si="71"/>
        <v>0</v>
      </c>
      <c r="H228" s="111">
        <f>H213+H223</f>
        <v>1309840</v>
      </c>
      <c r="I228" s="116">
        <f t="shared" si="71"/>
        <v>0</v>
      </c>
      <c r="J228" s="116">
        <f t="shared" si="71"/>
        <v>0</v>
      </c>
      <c r="K228" s="116">
        <f t="shared" si="71"/>
        <v>0</v>
      </c>
      <c r="L228" s="116">
        <f t="shared" si="71"/>
        <v>0</v>
      </c>
      <c r="M228" s="116">
        <f t="shared" si="71"/>
        <v>0</v>
      </c>
      <c r="N228" s="116"/>
      <c r="O228" s="116">
        <f t="shared" si="71"/>
        <v>0</v>
      </c>
      <c r="P228" s="116">
        <f t="shared" si="71"/>
        <v>0</v>
      </c>
      <c r="Q228" s="116">
        <f t="shared" si="71"/>
        <v>0</v>
      </c>
      <c r="R228" s="116">
        <f>C228</f>
        <v>1309840</v>
      </c>
      <c r="S228" s="116">
        <f>C228</f>
        <v>1309840</v>
      </c>
    </row>
    <row r="229" spans="1:21" s="26" customFormat="1" ht="29.1" customHeight="1">
      <c r="A229" s="248" t="s">
        <v>148</v>
      </c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</row>
    <row r="230" spans="1:21" s="13" customFormat="1" ht="29.1" customHeight="1">
      <c r="A230" s="246" t="s">
        <v>149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</row>
    <row r="231" spans="1:21" s="13" customFormat="1" ht="103.5" customHeight="1">
      <c r="A231" s="243" t="s">
        <v>140</v>
      </c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</row>
    <row r="232" spans="1:21" s="13" customFormat="1" ht="51.75" customHeight="1">
      <c r="A232" s="29" t="s">
        <v>81</v>
      </c>
      <c r="B232" s="29" t="s">
        <v>8</v>
      </c>
      <c r="C232" s="146" t="s">
        <v>195</v>
      </c>
      <c r="D232" s="18" t="s">
        <v>67</v>
      </c>
      <c r="E232" s="18"/>
      <c r="F232" s="18" t="s">
        <v>49</v>
      </c>
      <c r="G232" s="17" t="s">
        <v>163</v>
      </c>
      <c r="H232" s="18" t="s">
        <v>137</v>
      </c>
      <c r="I232" s="106" t="s">
        <v>126</v>
      </c>
      <c r="J232" s="18" t="s">
        <v>51</v>
      </c>
      <c r="K232" s="18" t="s">
        <v>158</v>
      </c>
      <c r="L232" s="17" t="s">
        <v>159</v>
      </c>
      <c r="M232" s="106" t="s">
        <v>127</v>
      </c>
      <c r="N232" s="106"/>
      <c r="O232" s="106" t="s">
        <v>128</v>
      </c>
      <c r="P232" s="18" t="s">
        <v>125</v>
      </c>
      <c r="Q232" s="18" t="s">
        <v>82</v>
      </c>
      <c r="R232" s="149" t="s">
        <v>176</v>
      </c>
      <c r="S232" s="149" t="s">
        <v>197</v>
      </c>
    </row>
    <row r="233" spans="1:21" s="13" customFormat="1" ht="24.95" customHeight="1">
      <c r="A233" s="35"/>
      <c r="B233" s="35"/>
      <c r="C233" s="36"/>
      <c r="D233" s="37"/>
      <c r="E233" s="37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9"/>
      <c r="Q233" s="39"/>
      <c r="R233" s="39"/>
      <c r="S233" s="39"/>
      <c r="T233" s="20">
        <v>0</v>
      </c>
      <c r="U233" s="20">
        <v>0</v>
      </c>
    </row>
    <row r="234" spans="1:21" s="26" customFormat="1" ht="24.95" customHeight="1">
      <c r="A234" s="109">
        <v>32</v>
      </c>
      <c r="B234" s="118" t="s">
        <v>13</v>
      </c>
      <c r="C234" s="111">
        <f t="shared" ref="C234:C242" si="72">SUM(D234:Q234)</f>
        <v>9430</v>
      </c>
      <c r="D234" s="111">
        <f>D236</f>
        <v>9290</v>
      </c>
      <c r="E234" s="111"/>
      <c r="F234" s="111">
        <f>F236</f>
        <v>0</v>
      </c>
      <c r="G234" s="111">
        <f t="shared" ref="G234:Q234" si="73">G236</f>
        <v>0</v>
      </c>
      <c r="H234" s="111">
        <f t="shared" si="73"/>
        <v>0</v>
      </c>
      <c r="I234" s="111">
        <f t="shared" si="73"/>
        <v>0</v>
      </c>
      <c r="J234" s="111">
        <f>J235</f>
        <v>140</v>
      </c>
      <c r="K234" s="111">
        <f t="shared" si="73"/>
        <v>0</v>
      </c>
      <c r="L234" s="111"/>
      <c r="M234" s="111">
        <f t="shared" si="73"/>
        <v>0</v>
      </c>
      <c r="N234" s="111"/>
      <c r="O234" s="111">
        <f>O236+O238</f>
        <v>0</v>
      </c>
      <c r="P234" s="111">
        <f t="shared" si="73"/>
        <v>0</v>
      </c>
      <c r="Q234" s="111">
        <f t="shared" si="73"/>
        <v>0</v>
      </c>
      <c r="R234" s="111">
        <f>C234</f>
        <v>9430</v>
      </c>
      <c r="S234" s="111">
        <f>ROUNDUP($R234*(1+$U233),0)</f>
        <v>9430</v>
      </c>
    </row>
    <row r="235" spans="1:21" s="13" customFormat="1" ht="24.95" customHeight="1">
      <c r="A235" s="121">
        <v>322</v>
      </c>
      <c r="B235" s="137" t="s">
        <v>19</v>
      </c>
      <c r="C235" s="132">
        <f t="shared" si="72"/>
        <v>9430</v>
      </c>
      <c r="D235" s="132">
        <f>D236</f>
        <v>9290</v>
      </c>
      <c r="E235" s="132"/>
      <c r="F235" s="132">
        <f>F236</f>
        <v>0</v>
      </c>
      <c r="G235" s="132">
        <f t="shared" ref="G235:Q235" si="74">G236</f>
        <v>0</v>
      </c>
      <c r="H235" s="132">
        <f t="shared" si="74"/>
        <v>0</v>
      </c>
      <c r="I235" s="132">
        <f t="shared" si="74"/>
        <v>0</v>
      </c>
      <c r="J235" s="132">
        <f>J237</f>
        <v>140</v>
      </c>
      <c r="K235" s="132">
        <f t="shared" si="74"/>
        <v>0</v>
      </c>
      <c r="L235" s="132"/>
      <c r="M235" s="132">
        <f t="shared" si="74"/>
        <v>0</v>
      </c>
      <c r="N235" s="132"/>
      <c r="O235" s="132">
        <f>O238</f>
        <v>0</v>
      </c>
      <c r="P235" s="132">
        <f t="shared" si="74"/>
        <v>0</v>
      </c>
      <c r="Q235" s="132">
        <f t="shared" si="74"/>
        <v>0</v>
      </c>
      <c r="R235" s="133"/>
      <c r="S235" s="133"/>
    </row>
    <row r="236" spans="1:21" s="13" customFormat="1" ht="24.95" customHeight="1">
      <c r="A236" s="21">
        <v>3222</v>
      </c>
      <c r="B236" s="40" t="s">
        <v>61</v>
      </c>
      <c r="C236" s="23">
        <f t="shared" si="72"/>
        <v>9290</v>
      </c>
      <c r="D236" s="23">
        <v>9290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39"/>
      <c r="Q236" s="39"/>
      <c r="R236" s="41"/>
      <c r="S236" s="41"/>
    </row>
    <row r="237" spans="1:21" s="13" customFormat="1" ht="24.95" customHeight="1">
      <c r="A237" s="21">
        <v>3222</v>
      </c>
      <c r="B237" s="40" t="s">
        <v>183</v>
      </c>
      <c r="C237" s="23">
        <f t="shared" si="72"/>
        <v>140</v>
      </c>
      <c r="D237" s="23"/>
      <c r="E237" s="23"/>
      <c r="F237" s="23"/>
      <c r="G237" s="23"/>
      <c r="H237" s="23"/>
      <c r="I237" s="23"/>
      <c r="J237" s="23">
        <v>140</v>
      </c>
      <c r="K237" s="23"/>
      <c r="L237" s="23"/>
      <c r="M237" s="23"/>
      <c r="N237" s="23"/>
      <c r="O237" s="23"/>
      <c r="P237" s="39"/>
      <c r="Q237" s="39"/>
      <c r="R237" s="41"/>
      <c r="S237" s="41"/>
    </row>
    <row r="238" spans="1:21" s="13" customFormat="1" ht="24.95" customHeight="1">
      <c r="A238" s="21">
        <v>3222</v>
      </c>
      <c r="B238" s="40" t="s">
        <v>184</v>
      </c>
      <c r="C238" s="23">
        <f t="shared" si="72"/>
        <v>0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39"/>
      <c r="Q238" s="39"/>
      <c r="R238" s="41"/>
      <c r="S238" s="41"/>
    </row>
    <row r="239" spans="1:21" s="13" customFormat="1" ht="56.25">
      <c r="A239" s="109">
        <v>37</v>
      </c>
      <c r="B239" s="210" t="s">
        <v>169</v>
      </c>
      <c r="C239" s="111">
        <f t="shared" si="72"/>
        <v>140</v>
      </c>
      <c r="D239" s="111"/>
      <c r="E239" s="111"/>
      <c r="F239" s="111"/>
      <c r="G239" s="111"/>
      <c r="H239" s="111"/>
      <c r="I239" s="111"/>
      <c r="J239" s="111">
        <f>J241</f>
        <v>140</v>
      </c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21" s="13" customFormat="1" ht="37.5">
      <c r="A240" s="121">
        <v>372</v>
      </c>
      <c r="B240" s="137" t="s">
        <v>170</v>
      </c>
      <c r="C240" s="132">
        <f t="shared" si="72"/>
        <v>140</v>
      </c>
      <c r="D240" s="132"/>
      <c r="E240" s="132"/>
      <c r="F240" s="132"/>
      <c r="G240" s="132"/>
      <c r="H240" s="132"/>
      <c r="I240" s="132"/>
      <c r="J240" s="132">
        <f>J241</f>
        <v>140</v>
      </c>
      <c r="K240" s="132"/>
      <c r="L240" s="132"/>
      <c r="M240" s="132"/>
      <c r="N240" s="132"/>
      <c r="O240" s="132"/>
      <c r="P240" s="132"/>
      <c r="Q240" s="132"/>
      <c r="R240" s="133"/>
      <c r="S240" s="133"/>
    </row>
    <row r="241" spans="1:20" s="13" customFormat="1" ht="37.5">
      <c r="A241" s="21">
        <v>3722</v>
      </c>
      <c r="B241" s="22" t="s">
        <v>182</v>
      </c>
      <c r="C241" s="23">
        <f t="shared" si="72"/>
        <v>140</v>
      </c>
      <c r="D241" s="207"/>
      <c r="E241" s="207"/>
      <c r="F241" s="207"/>
      <c r="G241" s="207"/>
      <c r="H241" s="207"/>
      <c r="I241" s="207"/>
      <c r="J241" s="207">
        <v>140</v>
      </c>
      <c r="K241" s="207"/>
      <c r="L241" s="207"/>
      <c r="M241" s="207"/>
      <c r="N241" s="207"/>
      <c r="O241" s="207"/>
      <c r="P241" s="208"/>
      <c r="Q241" s="208"/>
      <c r="R241" s="209"/>
      <c r="S241" s="209"/>
    </row>
    <row r="242" spans="1:20" s="170" customFormat="1" ht="24.95" customHeight="1">
      <c r="A242" s="179"/>
      <c r="B242" s="180" t="s">
        <v>83</v>
      </c>
      <c r="C242" s="181">
        <f t="shared" si="72"/>
        <v>9570</v>
      </c>
      <c r="D242" s="181">
        <f>D234+D233</f>
        <v>9290</v>
      </c>
      <c r="E242" s="181"/>
      <c r="F242" s="181">
        <f t="shared" ref="F242:K242" si="75">F234</f>
        <v>0</v>
      </c>
      <c r="G242" s="181">
        <f t="shared" si="75"/>
        <v>0</v>
      </c>
      <c r="H242" s="181">
        <f t="shared" si="75"/>
        <v>0</v>
      </c>
      <c r="I242" s="181">
        <f t="shared" si="75"/>
        <v>0</v>
      </c>
      <c r="J242" s="181">
        <f>J234+J239</f>
        <v>280</v>
      </c>
      <c r="K242" s="181">
        <f t="shared" si="75"/>
        <v>0</v>
      </c>
      <c r="L242" s="181"/>
      <c r="M242" s="181"/>
      <c r="N242" s="181"/>
      <c r="O242" s="181">
        <f>O234</f>
        <v>0</v>
      </c>
      <c r="P242" s="181">
        <f>P234</f>
        <v>0</v>
      </c>
      <c r="Q242" s="181">
        <f>Q234</f>
        <v>0</v>
      </c>
      <c r="R242" s="181">
        <f>R234</f>
        <v>9430</v>
      </c>
      <c r="S242" s="181">
        <f>S234</f>
        <v>9430</v>
      </c>
    </row>
    <row r="243" spans="1:20" s="170" customFormat="1" ht="66" customHeight="1">
      <c r="A243" s="184"/>
      <c r="B243" s="185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</row>
    <row r="244" spans="1:20" s="14" customFormat="1" ht="88.5" customHeight="1">
      <c r="A244" s="192"/>
      <c r="B244" s="193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3"/>
    </row>
    <row r="245" spans="1:20" ht="103.5" customHeight="1">
      <c r="A245" s="182"/>
      <c r="B245" s="197" t="s">
        <v>203</v>
      </c>
      <c r="C245" s="198" t="s">
        <v>6</v>
      </c>
      <c r="D245" s="190" t="s">
        <v>204</v>
      </c>
      <c r="E245" s="190"/>
      <c r="F245" s="18" t="s">
        <v>167</v>
      </c>
      <c r="G245" s="17" t="s">
        <v>163</v>
      </c>
      <c r="H245" s="18" t="s">
        <v>137</v>
      </c>
      <c r="I245" s="106" t="s">
        <v>126</v>
      </c>
      <c r="J245" s="18" t="s">
        <v>51</v>
      </c>
      <c r="K245" s="18" t="s">
        <v>158</v>
      </c>
      <c r="L245" s="17" t="s">
        <v>159</v>
      </c>
      <c r="M245" s="106" t="s">
        <v>127</v>
      </c>
      <c r="N245" s="217" t="s">
        <v>177</v>
      </c>
      <c r="O245" s="106" t="s">
        <v>128</v>
      </c>
      <c r="P245" s="18" t="s">
        <v>125</v>
      </c>
      <c r="Q245" s="18" t="s">
        <v>82</v>
      </c>
      <c r="R245" s="18" t="s">
        <v>219</v>
      </c>
      <c r="S245" s="18"/>
      <c r="T245" s="187">
        <f>T67+T101+T173+T191+T238</f>
        <v>0</v>
      </c>
    </row>
    <row r="246" spans="1:20" ht="24.75" customHeight="1">
      <c r="A246" s="191"/>
      <c r="B246" s="177" t="s">
        <v>168</v>
      </c>
      <c r="C246" s="178">
        <f>C67+C101+C174+C192+C228+C242+C210</f>
        <v>1783101</v>
      </c>
      <c r="D246" s="178">
        <f>D101+D174+D192+D242+E174+E101+D210</f>
        <v>155201</v>
      </c>
      <c r="E246" s="178"/>
      <c r="F246" s="178">
        <f>G174+F174</f>
        <v>5840</v>
      </c>
      <c r="G246" s="178">
        <f>G101+H174+G192+G242</f>
        <v>145999</v>
      </c>
      <c r="H246" s="178">
        <f>H101+I174+H242</f>
        <v>0</v>
      </c>
      <c r="I246" s="178">
        <f>I101+J174+I242</f>
        <v>5940</v>
      </c>
      <c r="J246" s="178">
        <f>J101+K174+J242</f>
        <v>2934</v>
      </c>
      <c r="K246" s="178">
        <f>L174</f>
        <v>2654</v>
      </c>
      <c r="L246" s="178">
        <f>M174</f>
        <v>265</v>
      </c>
      <c r="M246" s="178">
        <f>O174+M242</f>
        <v>2480</v>
      </c>
      <c r="N246" s="178">
        <f>N174</f>
        <v>200</v>
      </c>
      <c r="O246" s="178">
        <f>O101+P174+O192+O242+H228</f>
        <v>1352115</v>
      </c>
      <c r="P246" s="178">
        <f>P101+Q174+P242</f>
        <v>1320</v>
      </c>
      <c r="Q246" s="178">
        <f>C67</f>
        <v>90653</v>
      </c>
      <c r="R246" s="116">
        <f>Q192</f>
        <v>17500</v>
      </c>
      <c r="S246" s="188"/>
    </row>
    <row r="247" spans="1:20" ht="47.25" customHeight="1">
      <c r="A247" s="42"/>
      <c r="B247" s="43"/>
      <c r="C247" s="4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20" ht="34.5" customHeight="1">
      <c r="A248" s="42"/>
      <c r="B248" s="43"/>
      <c r="C248" s="44"/>
      <c r="D248" s="14">
        <f>D246+F246+G246+H246+J246+I246+K246+L246+M246+O246+P246+Q246+R246+N246</f>
        <v>1783101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20" ht="36.75" customHeight="1">
      <c r="A249" s="42"/>
      <c r="B249" s="43"/>
      <c r="C249" s="4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R249" s="215" t="s">
        <v>176</v>
      </c>
      <c r="S249" s="215" t="s">
        <v>197</v>
      </c>
    </row>
    <row r="250" spans="1:20" ht="24.75" customHeight="1">
      <c r="A250" s="42"/>
      <c r="B250" s="43"/>
      <c r="C250" s="4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R250" s="178">
        <f>D248+13272</f>
        <v>1796373</v>
      </c>
      <c r="S250" s="178">
        <f>D248+13272</f>
        <v>1796373</v>
      </c>
    </row>
    <row r="251" spans="1:20" s="48" customFormat="1" ht="30" customHeight="1">
      <c r="A251" s="3"/>
      <c r="B251" s="3"/>
      <c r="C251" s="44"/>
      <c r="D251" s="45"/>
      <c r="E251" s="45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3"/>
      <c r="Q251" s="3"/>
      <c r="R251" s="3"/>
      <c r="S251" s="3"/>
    </row>
    <row r="252" spans="1:20" s="52" customFormat="1" ht="30" customHeight="1">
      <c r="A252" s="245" t="s">
        <v>190</v>
      </c>
      <c r="B252" s="245"/>
      <c r="C252" s="44"/>
      <c r="D252" s="46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8"/>
      <c r="Q252" s="48"/>
      <c r="R252" s="48"/>
      <c r="S252" s="48"/>
    </row>
    <row r="253" spans="1:20" s="52" customFormat="1" ht="30" customHeight="1">
      <c r="A253" s="247"/>
      <c r="B253" s="247"/>
      <c r="C253" s="44"/>
      <c r="D253" s="45"/>
      <c r="E253" s="45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20" ht="30" customHeight="1">
      <c r="A254" s="49"/>
      <c r="B254" s="50"/>
      <c r="C254" s="44"/>
      <c r="D254" s="45"/>
      <c r="E254" s="45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2"/>
      <c r="Q254" s="52"/>
      <c r="R254" s="52"/>
      <c r="S254" s="52"/>
    </row>
    <row r="255" spans="1:20" ht="30" customHeight="1">
      <c r="A255" s="42"/>
      <c r="B255" s="43"/>
      <c r="C255" s="44"/>
      <c r="D255" s="45"/>
      <c r="E255" s="45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20" ht="24.75" customHeight="1">
      <c r="A256" s="42"/>
      <c r="B256" s="50"/>
      <c r="C256" s="44"/>
      <c r="D256" s="45"/>
      <c r="E256" s="4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241" t="s">
        <v>84</v>
      </c>
      <c r="Q256" s="241"/>
      <c r="R256" s="241"/>
      <c r="S256" s="241"/>
    </row>
    <row r="257" spans="1:19" ht="36" customHeight="1">
      <c r="A257" s="42"/>
      <c r="B257" s="43"/>
      <c r="C257" s="44"/>
      <c r="D257" s="45"/>
      <c r="E257" s="4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3" t="s">
        <v>224</v>
      </c>
      <c r="Q257" s="143"/>
      <c r="R257" s="143"/>
      <c r="S257" s="143"/>
    </row>
  </sheetData>
  <sheetProtection selectLockedCells="1" selectUnlockedCells="1"/>
  <mergeCells count="59">
    <mergeCell ref="A19:D19"/>
    <mergeCell ref="A20:D20"/>
    <mergeCell ref="F20:G20"/>
    <mergeCell ref="F19:G19"/>
    <mergeCell ref="A10:D10"/>
    <mergeCell ref="F10:G10"/>
    <mergeCell ref="F16:G16"/>
    <mergeCell ref="A14:D14"/>
    <mergeCell ref="A11:D11"/>
    <mergeCell ref="F11:G11"/>
    <mergeCell ref="A13:D13"/>
    <mergeCell ref="F13:G13"/>
    <mergeCell ref="A12:D12"/>
    <mergeCell ref="A27:D27"/>
    <mergeCell ref="F27:G27"/>
    <mergeCell ref="A22:D22"/>
    <mergeCell ref="F22:G22"/>
    <mergeCell ref="A26:D26"/>
    <mergeCell ref="F26:G26"/>
    <mergeCell ref="A25:D25"/>
    <mergeCell ref="F25:G25"/>
    <mergeCell ref="F24:G24"/>
    <mergeCell ref="A23:D23"/>
    <mergeCell ref="F23:G23"/>
    <mergeCell ref="A5:U5"/>
    <mergeCell ref="A6:U6"/>
    <mergeCell ref="A7:S7"/>
    <mergeCell ref="A9:D9"/>
    <mergeCell ref="F9:G9"/>
    <mergeCell ref="A30:S30"/>
    <mergeCell ref="A29:S29"/>
    <mergeCell ref="A211:S211"/>
    <mergeCell ref="F12:G12"/>
    <mergeCell ref="A17:D17"/>
    <mergeCell ref="F17:G17"/>
    <mergeCell ref="F14:G14"/>
    <mergeCell ref="A15:D15"/>
    <mergeCell ref="F15:G15"/>
    <mergeCell ref="A175:S175"/>
    <mergeCell ref="F18:G18"/>
    <mergeCell ref="A18:D18"/>
    <mergeCell ref="A24:D24"/>
    <mergeCell ref="A16:D16"/>
    <mergeCell ref="A21:D21"/>
    <mergeCell ref="F21:G21"/>
    <mergeCell ref="P256:S256"/>
    <mergeCell ref="A31:S31"/>
    <mergeCell ref="A70:S70"/>
    <mergeCell ref="A104:S104"/>
    <mergeCell ref="A231:S231"/>
    <mergeCell ref="A252:B252"/>
    <mergeCell ref="A230:S230"/>
    <mergeCell ref="A253:B253"/>
    <mergeCell ref="A103:S103"/>
    <mergeCell ref="A69:S69"/>
    <mergeCell ref="A229:S229"/>
    <mergeCell ref="A102:S102"/>
    <mergeCell ref="A68:S68"/>
    <mergeCell ref="A193:S193"/>
  </mergeCells>
  <phoneticPr fontId="0" type="noConversion"/>
  <printOptions horizontalCentered="1"/>
  <pageMargins left="0.39370078740157483" right="0.19685039370078741" top="0.59055118110236227" bottom="0.59055118110236227" header="0" footer="0"/>
  <pageSetup paperSize="9" scale="41" firstPageNumber="0" orientation="landscape" horizontalDpi="300" verticalDpi="300" r:id="rId1"/>
  <headerFooter alignWithMargins="0">
    <oddHeader>&amp;L&amp;"Times New Roman,Podebljano"&amp;16OŠ VIDIKOVAC
OIB: 25275875455&amp;R&amp;"Times New Roman,Podebljano kurziv"&amp;18Prijedlog financijskog plana za 2023.-2025. godinu</oddHeader>
    <oddFooter>&amp;R&amp;"Times New Roman,Uobičajeno"&amp;16&amp;P  od &amp;N</oddFooter>
  </headerFooter>
  <rowBreaks count="7" manualBreakCount="7">
    <brk id="27" max="18" man="1"/>
    <brk id="67" max="18" man="1"/>
    <brk id="101" max="18" man="1"/>
    <brk id="138" max="16383" man="1"/>
    <brk id="174" max="18" man="1"/>
    <brk id="210" max="20" man="1"/>
    <brk id="228" max="18" man="1"/>
  </rowBreaks>
  <colBreaks count="1" manualBreakCount="1">
    <brk id="19" max="238" man="1"/>
  </colBreaks>
  <ignoredErrors>
    <ignoredError sqref="C35:C38 C42:C45 C47:C55 C57:C62 C65:C66 C74 C76 C78:C79 C82 C84:C86 C88:C93 C108 C111 C127:C131 C144 C152 C156:C157 C165:C168 C170 C236 C179 C181 C183:C184 C187 C189 C121:C123 C113 C135:C138 C125 C119 C140:C142 C147:C150 C40 C163 C13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>
      <selection activeCell="A4" sqref="A4:I4"/>
    </sheetView>
  </sheetViews>
  <sheetFormatPr defaultColWidth="9.140625" defaultRowHeight="12.75"/>
  <cols>
    <col min="1" max="1" width="57.85546875" style="53" customWidth="1"/>
    <col min="2" max="2" width="16" style="53" customWidth="1"/>
    <col min="3" max="3" width="16.85546875" style="53" customWidth="1"/>
    <col min="4" max="4" width="14.7109375" style="53" customWidth="1"/>
    <col min="5" max="5" width="15.85546875" style="53" customWidth="1"/>
    <col min="6" max="6" width="14.7109375" style="53" customWidth="1"/>
    <col min="7" max="7" width="19.140625" style="53" customWidth="1"/>
    <col min="8" max="8" width="17.140625" style="53" customWidth="1"/>
    <col min="9" max="9" width="8.140625" style="53" customWidth="1"/>
    <col min="10" max="16384" width="9.140625" style="53"/>
  </cols>
  <sheetData>
    <row r="1" spans="1:9" s="54" customFormat="1" ht="17.25" customHeight="1">
      <c r="A1" s="168" t="s">
        <v>227</v>
      </c>
      <c r="G1" s="55" t="s">
        <v>85</v>
      </c>
    </row>
    <row r="2" spans="1:9" s="54" customFormat="1" ht="9" customHeight="1">
      <c r="G2" s="55"/>
    </row>
    <row r="3" spans="1:9" s="54" customFormat="1" ht="9" hidden="1" customHeight="1">
      <c r="G3" s="55"/>
    </row>
    <row r="4" spans="1:9" s="56" customFormat="1" ht="20.25">
      <c r="A4" s="274" t="s">
        <v>209</v>
      </c>
      <c r="B4" s="274"/>
      <c r="C4" s="274"/>
      <c r="D4" s="274"/>
      <c r="E4" s="274"/>
      <c r="F4" s="274"/>
      <c r="G4" s="274"/>
      <c r="H4" s="274"/>
      <c r="I4" s="274"/>
    </row>
    <row r="5" spans="1:9" s="56" customFormat="1" ht="12" customHeight="1">
      <c r="H5" s="57" t="s">
        <v>206</v>
      </c>
    </row>
    <row r="6" spans="1:9" s="58" customFormat="1" ht="15.75" customHeight="1">
      <c r="A6" s="275" t="s">
        <v>86</v>
      </c>
      <c r="B6" s="276" t="s">
        <v>210</v>
      </c>
      <c r="C6" s="276"/>
      <c r="D6" s="276"/>
      <c r="E6" s="276"/>
      <c r="F6" s="276"/>
      <c r="G6" s="276"/>
      <c r="H6" s="276"/>
    </row>
    <row r="7" spans="1:9" s="58" customFormat="1" ht="15.75" customHeight="1">
      <c r="A7" s="275"/>
      <c r="B7" s="277" t="s">
        <v>87</v>
      </c>
      <c r="C7" s="277" t="s">
        <v>88</v>
      </c>
      <c r="D7" s="277" t="s">
        <v>49</v>
      </c>
      <c r="E7" s="277" t="s">
        <v>50</v>
      </c>
      <c r="F7" s="277" t="s">
        <v>89</v>
      </c>
      <c r="G7" s="277" t="s">
        <v>188</v>
      </c>
      <c r="H7" s="277"/>
    </row>
    <row r="8" spans="1:9" s="58" customFormat="1" ht="63" customHeight="1">
      <c r="A8" s="59" t="s">
        <v>92</v>
      </c>
      <c r="B8" s="277"/>
      <c r="C8" s="277"/>
      <c r="D8" s="277"/>
      <c r="E8" s="277"/>
      <c r="F8" s="277"/>
      <c r="G8" s="277"/>
      <c r="H8" s="277"/>
    </row>
    <row r="9" spans="1:9" s="58" customFormat="1" ht="15">
      <c r="A9" s="60" t="s">
        <v>139</v>
      </c>
      <c r="B9" s="211">
        <f>PLAN!F12</f>
        <v>0</v>
      </c>
      <c r="C9" s="211"/>
      <c r="D9" s="211"/>
      <c r="E9" s="211"/>
      <c r="F9" s="211"/>
      <c r="G9" s="211"/>
      <c r="H9" s="211"/>
    </row>
    <row r="10" spans="1:9" s="58" customFormat="1" ht="30">
      <c r="A10" s="60" t="s">
        <v>152</v>
      </c>
      <c r="B10" s="212">
        <f>PLAN!F15-B13</f>
        <v>1332205</v>
      </c>
      <c r="C10" s="212"/>
      <c r="D10" s="212"/>
      <c r="E10" s="212"/>
      <c r="F10" s="212"/>
      <c r="G10" s="212"/>
      <c r="H10" s="212"/>
    </row>
    <row r="11" spans="1:9" s="58" customFormat="1" ht="30">
      <c r="A11" s="60" t="s">
        <v>153</v>
      </c>
      <c r="B11" s="211">
        <f>PLAN!F14</f>
        <v>2480</v>
      </c>
      <c r="C11" s="211"/>
      <c r="D11" s="211"/>
      <c r="E11" s="211"/>
      <c r="F11" s="211"/>
      <c r="G11" s="211"/>
      <c r="H11" s="211"/>
    </row>
    <row r="12" spans="1:9" s="58" customFormat="1" ht="30">
      <c r="A12" s="60" t="s">
        <v>154</v>
      </c>
      <c r="B12" s="211">
        <f>PLAN!F13</f>
        <v>5940</v>
      </c>
      <c r="C12" s="211"/>
      <c r="D12" s="211"/>
      <c r="E12" s="211"/>
      <c r="F12" s="211"/>
      <c r="G12" s="211"/>
      <c r="H12" s="211"/>
    </row>
    <row r="13" spans="1:9" s="58" customFormat="1" ht="30">
      <c r="A13" s="60" t="s">
        <v>191</v>
      </c>
      <c r="B13" s="211">
        <v>19910</v>
      </c>
      <c r="C13" s="211"/>
      <c r="D13" s="211"/>
      <c r="E13" s="211"/>
      <c r="F13" s="211"/>
      <c r="G13" s="211"/>
      <c r="H13" s="211"/>
    </row>
    <row r="14" spans="1:9" s="58" customFormat="1" ht="30">
      <c r="A14" s="60" t="s">
        <v>151</v>
      </c>
      <c r="B14" s="211">
        <f>PLAN!F25</f>
        <v>17500</v>
      </c>
      <c r="C14" s="211"/>
      <c r="D14" s="211"/>
      <c r="E14" s="211"/>
      <c r="F14" s="211"/>
      <c r="G14" s="211"/>
      <c r="H14" s="211"/>
    </row>
    <row r="15" spans="1:9" s="58" customFormat="1" ht="20.100000000000001" customHeight="1">
      <c r="A15" s="60" t="s">
        <v>93</v>
      </c>
      <c r="B15" s="211"/>
      <c r="C15" s="211"/>
      <c r="D15" s="211"/>
      <c r="E15" s="211">
        <f>PLAN!F10</f>
        <v>145999</v>
      </c>
      <c r="F15" s="211"/>
      <c r="G15" s="211"/>
      <c r="H15" s="211"/>
    </row>
    <row r="16" spans="1:9" s="58" customFormat="1" ht="20.100000000000001" customHeight="1">
      <c r="A16" s="60" t="s">
        <v>94</v>
      </c>
      <c r="B16" s="211"/>
      <c r="C16" s="211"/>
      <c r="D16" s="211"/>
      <c r="E16" s="211">
        <f>PLAN!L174</f>
        <v>2654</v>
      </c>
      <c r="F16" s="211"/>
      <c r="G16" s="211"/>
      <c r="H16" s="211"/>
    </row>
    <row r="17" spans="1:15" s="58" customFormat="1" ht="20.100000000000001" customHeight="1">
      <c r="A17" s="60" t="s">
        <v>95</v>
      </c>
      <c r="B17" s="211"/>
      <c r="C17" s="211"/>
      <c r="D17" s="213"/>
      <c r="E17" s="211">
        <f>PLAN!F11</f>
        <v>1320</v>
      </c>
      <c r="F17" s="211"/>
      <c r="G17" s="211"/>
      <c r="H17" s="211"/>
    </row>
    <row r="18" spans="1:15" s="58" customFormat="1" ht="20.100000000000001" customHeight="1">
      <c r="A18" s="60" t="s">
        <v>96</v>
      </c>
      <c r="B18" s="211"/>
      <c r="C18" s="211"/>
      <c r="D18" s="211">
        <f>PLAN!F18</f>
        <v>531</v>
      </c>
      <c r="E18" s="211"/>
      <c r="F18" s="211"/>
      <c r="G18" s="211"/>
      <c r="H18" s="211"/>
    </row>
    <row r="19" spans="1:15" s="58" customFormat="1" ht="20.100000000000001" customHeight="1">
      <c r="A19" s="60" t="s">
        <v>97</v>
      </c>
      <c r="B19" s="211"/>
      <c r="C19" s="211"/>
      <c r="D19" s="211">
        <f>PLAN!G174</f>
        <v>5309</v>
      </c>
      <c r="E19" s="211"/>
      <c r="F19" s="211"/>
      <c r="G19" s="211"/>
      <c r="H19" s="211"/>
    </row>
    <row r="20" spans="1:15" s="58" customFormat="1" ht="20.100000000000001" customHeight="1">
      <c r="A20" s="60" t="s">
        <v>143</v>
      </c>
      <c r="B20" s="211"/>
      <c r="C20" s="211"/>
      <c r="D20" s="211"/>
      <c r="E20" s="211"/>
      <c r="F20" s="211">
        <v>280</v>
      </c>
      <c r="G20" s="211"/>
      <c r="H20" s="211"/>
    </row>
    <row r="21" spans="1:15" s="63" customFormat="1" ht="20.100000000000001" customHeight="1">
      <c r="A21" s="62" t="s">
        <v>155</v>
      </c>
      <c r="B21" s="211"/>
      <c r="C21" s="211"/>
      <c r="D21" s="211"/>
      <c r="E21" s="211"/>
      <c r="F21" s="211">
        <f>PLAN!K174</f>
        <v>2654</v>
      </c>
      <c r="G21" s="211"/>
      <c r="H21" s="211"/>
    </row>
    <row r="22" spans="1:15" s="58" customFormat="1" ht="20.100000000000001" customHeight="1">
      <c r="A22" s="60" t="s">
        <v>98</v>
      </c>
      <c r="B22" s="212">
        <f>PLAN!F16</f>
        <v>90653</v>
      </c>
      <c r="C22" s="212"/>
      <c r="D22" s="212"/>
      <c r="E22" s="212"/>
      <c r="F22" s="212"/>
      <c r="G22" s="212"/>
      <c r="H22" s="212"/>
    </row>
    <row r="23" spans="1:15" s="58" customFormat="1" ht="20.100000000000001" customHeight="1">
      <c r="A23" s="60" t="s">
        <v>99</v>
      </c>
      <c r="B23" s="211"/>
      <c r="C23" s="211">
        <f>SUM(PLAN!F20:G23)</f>
        <v>149892</v>
      </c>
      <c r="D23" s="211"/>
      <c r="E23" s="211"/>
      <c r="F23" s="211"/>
      <c r="G23" s="211"/>
      <c r="H23" s="211"/>
    </row>
    <row r="24" spans="1:15" s="58" customFormat="1" ht="20.100000000000001" customHeight="1">
      <c r="A24" s="62" t="s">
        <v>100</v>
      </c>
      <c r="B24" s="211"/>
      <c r="C24" s="211"/>
      <c r="D24" s="211"/>
      <c r="E24" s="211"/>
      <c r="F24" s="211"/>
      <c r="G24" s="211">
        <f>PLAN!M161</f>
        <v>265</v>
      </c>
      <c r="H24" s="211"/>
    </row>
    <row r="25" spans="1:15" s="58" customFormat="1" ht="20.100000000000001" customHeight="1">
      <c r="A25" s="62" t="s">
        <v>187</v>
      </c>
      <c r="B25" s="211"/>
      <c r="C25" s="211"/>
      <c r="D25" s="211"/>
      <c r="E25" s="211"/>
      <c r="F25" s="211"/>
      <c r="G25" s="211">
        <v>200</v>
      </c>
      <c r="H25" s="211"/>
    </row>
    <row r="26" spans="1:15" s="58" customFormat="1" ht="20.100000000000001" customHeight="1">
      <c r="A26" s="62" t="s">
        <v>101</v>
      </c>
      <c r="B26" s="214">
        <f>SUM(B9:B25)</f>
        <v>1468688</v>
      </c>
      <c r="C26" s="214">
        <f>SUM(C9:C24)</f>
        <v>149892</v>
      </c>
      <c r="D26" s="214">
        <f>SUM(D9:D24)</f>
        <v>5840</v>
      </c>
      <c r="E26" s="214">
        <f>SUM(E9:E24)</f>
        <v>149973</v>
      </c>
      <c r="F26" s="214">
        <f>SUM(F9:F24)</f>
        <v>2934</v>
      </c>
      <c r="G26" s="214">
        <f>SUM(G9:G25)</f>
        <v>465</v>
      </c>
      <c r="H26" s="214">
        <f>SUM(H9:H25)</f>
        <v>0</v>
      </c>
    </row>
    <row r="27" spans="1:15" s="58" customFormat="1" ht="20.100000000000001" customHeight="1">
      <c r="A27" s="64" t="s">
        <v>208</v>
      </c>
      <c r="B27" s="278">
        <f>SUM(B26:H26)</f>
        <v>1777792</v>
      </c>
      <c r="C27" s="278"/>
      <c r="D27" s="278"/>
      <c r="E27" s="278"/>
      <c r="F27" s="278"/>
      <c r="G27" s="278"/>
      <c r="H27" s="278"/>
    </row>
    <row r="28" spans="1:15" s="58" customFormat="1" ht="6" customHeight="1">
      <c r="A28" s="65"/>
      <c r="B28" s="66"/>
      <c r="C28" s="66"/>
      <c r="D28" s="66"/>
      <c r="E28" s="66"/>
      <c r="F28" s="66"/>
      <c r="G28" s="66"/>
      <c r="H28" s="66"/>
    </row>
    <row r="29" spans="1:15" s="58" customFormat="1" ht="23.25" customHeight="1">
      <c r="A29" s="273" t="s">
        <v>102</v>
      </c>
      <c r="B29" s="273"/>
      <c r="C29" s="161"/>
      <c r="D29" s="162"/>
      <c r="E29" s="163"/>
      <c r="F29" s="163"/>
      <c r="G29" s="164" t="s">
        <v>84</v>
      </c>
      <c r="H29" s="165"/>
      <c r="I29" s="67"/>
    </row>
    <row r="30" spans="1:15" s="58" customFormat="1" ht="19.5" customHeight="1">
      <c r="A30" s="204" t="s">
        <v>189</v>
      </c>
      <c r="B30" s="160"/>
      <c r="C30" s="166"/>
      <c r="D30" s="162"/>
      <c r="E30" s="167"/>
      <c r="F30" s="167"/>
      <c r="G30" s="164" t="s">
        <v>225</v>
      </c>
      <c r="H30" s="56"/>
    </row>
    <row r="31" spans="1:15" s="58" customFormat="1" ht="15">
      <c r="C31" s="58" t="s">
        <v>103</v>
      </c>
      <c r="I31" s="53"/>
      <c r="J31" s="53"/>
      <c r="K31" s="53"/>
      <c r="L31" s="53"/>
      <c r="M31" s="53"/>
      <c r="N31" s="53"/>
      <c r="O31" s="53"/>
    </row>
    <row r="32" spans="1:15" s="58" customFormat="1" ht="15"/>
    <row r="33" spans="1:1" s="58" customFormat="1" ht="15"/>
    <row r="34" spans="1:1" s="58" customFormat="1" ht="15">
      <c r="A34" s="58" t="s">
        <v>104</v>
      </c>
    </row>
    <row r="35" spans="1:1" s="58" customFormat="1" ht="15"/>
    <row r="36" spans="1:1" s="58" customFormat="1" ht="15"/>
    <row r="37" spans="1:1" s="58" customFormat="1" ht="15"/>
    <row r="38" spans="1:1" s="58" customFormat="1" ht="15"/>
    <row r="39" spans="1:1" s="58" customFormat="1" ht="15"/>
    <row r="40" spans="1:1" s="58" customFormat="1" ht="15"/>
    <row r="41" spans="1:1" s="58" customFormat="1" ht="15"/>
    <row r="42" spans="1:1" s="58" customFormat="1" ht="15"/>
    <row r="43" spans="1:1" s="58" customFormat="1" ht="15"/>
    <row r="44" spans="1:1" s="58" customFormat="1" ht="15"/>
    <row r="45" spans="1:1" s="58" customFormat="1" ht="15"/>
    <row r="46" spans="1:1" s="58" customFormat="1" ht="15"/>
    <row r="47" spans="1:1" s="58" customFormat="1" ht="15"/>
    <row r="48" spans="1:1" s="58" customFormat="1" ht="15"/>
    <row r="49" s="58" customFormat="1" ht="15"/>
    <row r="50" s="58" customFormat="1" ht="15"/>
    <row r="51" s="58" customFormat="1" ht="15"/>
    <row r="52" s="58" customFormat="1" ht="15"/>
    <row r="53" s="58" customFormat="1" ht="15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</sheetData>
  <sheetProtection selectLockedCells="1" selectUnlockedCells="1"/>
  <mergeCells count="12">
    <mergeCell ref="A29:B29"/>
    <mergeCell ref="A4:I4"/>
    <mergeCell ref="A6:A7"/>
    <mergeCell ref="B6:H6"/>
    <mergeCell ref="B7:B8"/>
    <mergeCell ref="C7:C8"/>
    <mergeCell ref="D7:D8"/>
    <mergeCell ref="E7:E8"/>
    <mergeCell ref="F7:F8"/>
    <mergeCell ref="G7:G8"/>
    <mergeCell ref="H7:H8"/>
    <mergeCell ref="B27:H27"/>
  </mergeCells>
  <phoneticPr fontId="0" type="noConversion"/>
  <pageMargins left="0.59055118110236227" right="0.39370078740157483" top="0.39370078740157483" bottom="0.39370078740157483" header="0.31496062992125984" footer="0.51181102362204722"/>
  <pageSetup paperSize="9" scale="77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workbookViewId="0">
      <selection activeCell="M24" sqref="M24"/>
    </sheetView>
  </sheetViews>
  <sheetFormatPr defaultColWidth="9.140625" defaultRowHeight="15"/>
  <cols>
    <col min="1" max="1" width="40.42578125" style="68" customWidth="1"/>
    <col min="2" max="2" width="14.85546875" style="68" customWidth="1"/>
    <col min="3" max="3" width="14.7109375" style="68" customWidth="1"/>
    <col min="4" max="4" width="12.7109375" style="68" customWidth="1"/>
    <col min="5" max="5" width="14.7109375" style="68" customWidth="1"/>
    <col min="6" max="6" width="13.7109375" style="68" customWidth="1"/>
    <col min="7" max="7" width="15.7109375" style="68" customWidth="1"/>
    <col min="8" max="8" width="12.7109375" style="68" customWidth="1"/>
    <col min="9" max="9" width="14.5703125" style="68" customWidth="1"/>
    <col min="10" max="10" width="12.85546875" style="68" customWidth="1"/>
    <col min="11" max="11" width="12.7109375" style="68" customWidth="1"/>
    <col min="12" max="12" width="14.7109375" style="68" customWidth="1"/>
    <col min="13" max="13" width="13.7109375" style="68" customWidth="1"/>
    <col min="14" max="14" width="15.7109375" style="68" customWidth="1"/>
    <col min="15" max="15" width="12.7109375" style="68" customWidth="1"/>
    <col min="16" max="16384" width="9.140625" style="68"/>
  </cols>
  <sheetData>
    <row r="1" spans="1:15" ht="35.25" customHeight="1">
      <c r="N1" s="68" t="s">
        <v>105</v>
      </c>
    </row>
    <row r="2" spans="1:15" ht="23.25" customHeight="1">
      <c r="A2" s="150" t="s">
        <v>228</v>
      </c>
    </row>
    <row r="3" spans="1:15" ht="16.5" customHeight="1"/>
    <row r="4" spans="1:15" ht="23.25">
      <c r="A4" s="286" t="s">
        <v>211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5.75" thickBot="1">
      <c r="O5" s="69" t="s">
        <v>213</v>
      </c>
    </row>
    <row r="6" spans="1:15" ht="15" customHeight="1">
      <c r="A6" s="287" t="s">
        <v>86</v>
      </c>
      <c r="B6" s="289" t="s">
        <v>207</v>
      </c>
      <c r="C6" s="290"/>
      <c r="D6" s="290"/>
      <c r="E6" s="290"/>
      <c r="F6" s="290"/>
      <c r="G6" s="290"/>
      <c r="H6" s="291"/>
      <c r="I6" s="289" t="s">
        <v>212</v>
      </c>
      <c r="J6" s="290"/>
      <c r="K6" s="290"/>
      <c r="L6" s="290"/>
      <c r="M6" s="290"/>
      <c r="N6" s="290"/>
      <c r="O6" s="291"/>
    </row>
    <row r="7" spans="1:15" ht="15.75" customHeight="1">
      <c r="A7" s="288"/>
      <c r="B7" s="282" t="s">
        <v>87</v>
      </c>
      <c r="C7" s="277" t="s">
        <v>88</v>
      </c>
      <c r="D7" s="277" t="s">
        <v>49</v>
      </c>
      <c r="E7" s="277" t="s">
        <v>106</v>
      </c>
      <c r="F7" s="277" t="s">
        <v>89</v>
      </c>
      <c r="G7" s="277" t="s">
        <v>90</v>
      </c>
      <c r="H7" s="281" t="s">
        <v>91</v>
      </c>
      <c r="I7" s="282" t="s">
        <v>87</v>
      </c>
      <c r="J7" s="277" t="s">
        <v>88</v>
      </c>
      <c r="K7" s="277" t="s">
        <v>49</v>
      </c>
      <c r="L7" s="277" t="s">
        <v>106</v>
      </c>
      <c r="M7" s="277" t="s">
        <v>89</v>
      </c>
      <c r="N7" s="277" t="s">
        <v>90</v>
      </c>
      <c r="O7" s="281" t="s">
        <v>91</v>
      </c>
    </row>
    <row r="8" spans="1:15" ht="112.5" customHeight="1">
      <c r="A8" s="156" t="s">
        <v>107</v>
      </c>
      <c r="B8" s="282"/>
      <c r="C8" s="277"/>
      <c r="D8" s="277"/>
      <c r="E8" s="277"/>
      <c r="F8" s="277"/>
      <c r="G8" s="277"/>
      <c r="H8" s="281"/>
      <c r="I8" s="282"/>
      <c r="J8" s="277"/>
      <c r="K8" s="277"/>
      <c r="L8" s="277"/>
      <c r="M8" s="277"/>
      <c r="N8" s="277"/>
      <c r="O8" s="281"/>
    </row>
    <row r="9" spans="1:15" s="108" customFormat="1" ht="63" customHeight="1">
      <c r="A9" s="157" t="s">
        <v>129</v>
      </c>
      <c r="B9" s="203">
        <f>SUM('FP PIP1'!B9:B14)</f>
        <v>1378035</v>
      </c>
      <c r="C9" s="107"/>
      <c r="D9" s="107"/>
      <c r="E9" s="107"/>
      <c r="F9" s="107"/>
      <c r="G9" s="107"/>
      <c r="H9" s="151"/>
      <c r="I9" s="203">
        <f>B9</f>
        <v>1378035</v>
      </c>
      <c r="J9" s="107"/>
      <c r="K9" s="107"/>
      <c r="L9" s="107"/>
      <c r="M9" s="107"/>
      <c r="N9" s="107"/>
      <c r="O9" s="151"/>
    </row>
    <row r="10" spans="1:15" ht="65.099999999999994" customHeight="1">
      <c r="A10" s="157" t="s">
        <v>108</v>
      </c>
      <c r="B10" s="152"/>
      <c r="C10" s="61"/>
      <c r="D10" s="61"/>
      <c r="E10" s="61">
        <f>'FP PIP1'!E26+13272</f>
        <v>163245</v>
      </c>
      <c r="F10" s="61"/>
      <c r="G10" s="61">
        <f>'FP PIP1'!G16</f>
        <v>0</v>
      </c>
      <c r="H10" s="153"/>
      <c r="I10" s="152"/>
      <c r="J10" s="61"/>
      <c r="K10" s="61"/>
      <c r="L10" s="61">
        <f>E10</f>
        <v>163245</v>
      </c>
      <c r="M10" s="61"/>
      <c r="N10" s="61">
        <f>G10</f>
        <v>0</v>
      </c>
      <c r="O10" s="153"/>
    </row>
    <row r="11" spans="1:15" ht="50.1" customHeight="1">
      <c r="A11" s="157" t="s">
        <v>109</v>
      </c>
      <c r="B11" s="152"/>
      <c r="C11" s="61"/>
      <c r="D11" s="61">
        <f>'FP PIP1'!D26</f>
        <v>5840</v>
      </c>
      <c r="E11" s="61"/>
      <c r="F11" s="61">
        <f>'FP PIP1'!F26</f>
        <v>2934</v>
      </c>
      <c r="G11" s="61"/>
      <c r="H11" s="153"/>
      <c r="I11" s="152"/>
      <c r="J11" s="61"/>
      <c r="K11" s="61">
        <f>D11</f>
        <v>5840</v>
      </c>
      <c r="L11" s="61"/>
      <c r="M11" s="61">
        <f>F11</f>
        <v>2934</v>
      </c>
      <c r="N11" s="61"/>
      <c r="O11" s="153"/>
    </row>
    <row r="12" spans="1:15" ht="24.95" customHeight="1">
      <c r="A12" s="157" t="s">
        <v>110</v>
      </c>
      <c r="B12" s="152">
        <f>'FP PIP1'!B22</f>
        <v>90653</v>
      </c>
      <c r="C12" s="61">
        <f>'FP PIP1'!C26</f>
        <v>149892</v>
      </c>
      <c r="D12" s="61"/>
      <c r="E12" s="61"/>
      <c r="F12" s="61"/>
      <c r="G12" s="61"/>
      <c r="H12" s="153"/>
      <c r="I12" s="152">
        <f>B12</f>
        <v>90653</v>
      </c>
      <c r="J12" s="61">
        <f>C12</f>
        <v>149892</v>
      </c>
      <c r="K12" s="61"/>
      <c r="L12" s="61"/>
      <c r="M12" s="61"/>
      <c r="N12" s="61"/>
      <c r="O12" s="153"/>
    </row>
    <row r="13" spans="1:15" ht="39.950000000000003" customHeight="1">
      <c r="A13" s="157" t="s">
        <v>111</v>
      </c>
      <c r="B13" s="152"/>
      <c r="C13" s="61"/>
      <c r="D13" s="61"/>
      <c r="E13" s="61"/>
      <c r="F13" s="61"/>
      <c r="G13" s="61">
        <f>'FP PIP1'!G24+'FP PIP1'!G25</f>
        <v>465</v>
      </c>
      <c r="H13" s="153"/>
      <c r="I13" s="152"/>
      <c r="J13" s="61"/>
      <c r="K13" s="61"/>
      <c r="L13" s="61"/>
      <c r="M13" s="61"/>
      <c r="N13" s="61">
        <f>G13</f>
        <v>465</v>
      </c>
      <c r="O13" s="153"/>
    </row>
    <row r="14" spans="1:15" ht="24.95" customHeight="1">
      <c r="A14" s="158" t="s">
        <v>101</v>
      </c>
      <c r="B14" s="154">
        <f t="shared" ref="B14:N14" si="0">SUM(B9:B13)</f>
        <v>1468688</v>
      </c>
      <c r="C14" s="70">
        <f t="shared" si="0"/>
        <v>149892</v>
      </c>
      <c r="D14" s="70">
        <f t="shared" si="0"/>
        <v>5840</v>
      </c>
      <c r="E14" s="70">
        <f t="shared" si="0"/>
        <v>163245</v>
      </c>
      <c r="F14" s="70">
        <f t="shared" si="0"/>
        <v>2934</v>
      </c>
      <c r="G14" s="70">
        <f t="shared" si="0"/>
        <v>465</v>
      </c>
      <c r="H14" s="155">
        <f t="shared" si="0"/>
        <v>0</v>
      </c>
      <c r="I14" s="154">
        <f t="shared" si="0"/>
        <v>1468688</v>
      </c>
      <c r="J14" s="70">
        <f t="shared" si="0"/>
        <v>149892</v>
      </c>
      <c r="K14" s="70">
        <f t="shared" si="0"/>
        <v>5840</v>
      </c>
      <c r="L14" s="70">
        <f t="shared" si="0"/>
        <v>163245</v>
      </c>
      <c r="M14" s="70">
        <f t="shared" si="0"/>
        <v>2934</v>
      </c>
      <c r="N14" s="70">
        <f t="shared" si="0"/>
        <v>465</v>
      </c>
      <c r="O14" s="155">
        <f>SUM(O10:O13)</f>
        <v>0</v>
      </c>
    </row>
    <row r="15" spans="1:15" ht="24.95" customHeight="1" thickBot="1">
      <c r="A15" s="159" t="s">
        <v>218</v>
      </c>
      <c r="B15" s="283">
        <f>ROUNDUP(SUM(B14:H14),0)</f>
        <v>1791064</v>
      </c>
      <c r="C15" s="284"/>
      <c r="D15" s="284"/>
      <c r="E15" s="284"/>
      <c r="F15" s="284"/>
      <c r="G15" s="284"/>
      <c r="H15" s="285"/>
      <c r="I15" s="283">
        <f>ROUNDUP(SUM(I14:O14),0)</f>
        <v>1791064</v>
      </c>
      <c r="J15" s="284"/>
      <c r="K15" s="284"/>
      <c r="L15" s="284"/>
      <c r="M15" s="284"/>
      <c r="N15" s="284"/>
      <c r="O15" s="285"/>
    </row>
    <row r="16" spans="1:15" ht="20.100000000000001" customHeight="1"/>
    <row r="17" spans="1:15" ht="20.100000000000001" customHeight="1"/>
    <row r="18" spans="1:15" ht="27.75" customHeight="1"/>
    <row r="19" spans="1:15" ht="20.100000000000001" customHeight="1">
      <c r="A19" s="279" t="s">
        <v>102</v>
      </c>
      <c r="B19" s="279"/>
      <c r="C19" s="229"/>
      <c r="D19" s="230"/>
      <c r="E19" s="231"/>
      <c r="F19" s="231"/>
      <c r="G19" s="232"/>
      <c r="H19" s="232"/>
      <c r="I19" s="233"/>
      <c r="J19" s="232"/>
      <c r="K19" s="232"/>
      <c r="L19" s="232"/>
      <c r="M19" s="234" t="s">
        <v>84</v>
      </c>
      <c r="N19" s="235"/>
      <c r="O19" s="232"/>
    </row>
    <row r="20" spans="1:15" ht="24.75" customHeight="1">
      <c r="A20" s="236" t="s">
        <v>189</v>
      </c>
      <c r="B20" s="236"/>
      <c r="C20" s="229"/>
      <c r="D20" s="230"/>
      <c r="E20" s="237"/>
      <c r="F20" s="237"/>
      <c r="G20" s="232"/>
      <c r="H20" s="232"/>
      <c r="I20" s="232"/>
      <c r="J20" s="232"/>
      <c r="K20" s="232"/>
      <c r="L20" s="232"/>
      <c r="M20" s="238" t="s">
        <v>230</v>
      </c>
      <c r="N20" s="232"/>
      <c r="O20" s="232"/>
    </row>
    <row r="21" spans="1:15" ht="20.100000000000001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</row>
  </sheetData>
  <sheetProtection selectLockedCells="1" selectUnlockedCells="1"/>
  <mergeCells count="22">
    <mergeCell ref="A4:O4"/>
    <mergeCell ref="A6:A7"/>
    <mergeCell ref="B6:H6"/>
    <mergeCell ref="I6:O6"/>
    <mergeCell ref="B7:B8"/>
    <mergeCell ref="C7:C8"/>
    <mergeCell ref="A19:B19"/>
    <mergeCell ref="A21:O21"/>
    <mergeCell ref="H7:H8"/>
    <mergeCell ref="I7:I8"/>
    <mergeCell ref="J7:J8"/>
    <mergeCell ref="K7:K8"/>
    <mergeCell ref="D7:D8"/>
    <mergeCell ref="E7:E8"/>
    <mergeCell ref="N7:N8"/>
    <mergeCell ref="O7:O8"/>
    <mergeCell ref="B15:H15"/>
    <mergeCell ref="I15:O15"/>
    <mergeCell ref="F7:F8"/>
    <mergeCell ref="G7:G8"/>
    <mergeCell ref="L7:L8"/>
    <mergeCell ref="M7:M8"/>
  </mergeCells>
  <phoneticPr fontId="0" type="noConversion"/>
  <pageMargins left="0.39370078740157483" right="0.39370078740157483" top="0.39370078740157483" bottom="0.39370078740157483" header="0.31496062992125984" footer="0.51181102362204722"/>
  <pageSetup paperSize="9" scale="60" firstPageNumber="0" orientation="landscape" horizontalDpi="300" verticalDpi="300" r:id="rId1"/>
  <headerFooter alignWithMargins="0">
    <oddHeader>&amp;L&amp;"Times New Roman,Uobičajeno"&amp;14OŠ VIDIKOVAC
OIB: 25275875455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Normal="100" zoomScaleSheetLayoutView="100" workbookViewId="0">
      <selection activeCell="A11" sqref="A11:E11"/>
    </sheetView>
  </sheetViews>
  <sheetFormatPr defaultColWidth="11.42578125" defaultRowHeight="12.75"/>
  <cols>
    <col min="1" max="2" width="4.28515625" style="71" customWidth="1"/>
    <col min="3" max="3" width="5.5703125" style="71" customWidth="1"/>
    <col min="4" max="4" width="5.28515625" style="105" customWidth="1"/>
    <col min="5" max="5" width="44.7109375" style="71" customWidth="1"/>
    <col min="6" max="6" width="17.7109375" style="71" bestFit="1" customWidth="1"/>
    <col min="7" max="7" width="17.28515625" style="71" customWidth="1"/>
    <col min="8" max="8" width="17.7109375" style="71" bestFit="1" customWidth="1"/>
    <col min="9" max="16384" width="11.42578125" style="71"/>
  </cols>
  <sheetData>
    <row r="1" spans="1:9" ht="20.100000000000001" customHeight="1">
      <c r="A1" s="292" t="s">
        <v>229</v>
      </c>
      <c r="B1" s="292"/>
      <c r="C1" s="292"/>
      <c r="D1" s="292"/>
      <c r="E1" s="292"/>
      <c r="F1" s="292"/>
      <c r="G1" s="292"/>
      <c r="H1" s="292"/>
    </row>
    <row r="2" spans="1:9" ht="48" customHeight="1">
      <c r="A2" s="293" t="s">
        <v>220</v>
      </c>
      <c r="B2" s="293"/>
      <c r="C2" s="293"/>
      <c r="D2" s="293"/>
      <c r="E2" s="293"/>
      <c r="F2" s="293"/>
      <c r="G2" s="293"/>
      <c r="H2" s="293"/>
    </row>
    <row r="3" spans="1:9" s="72" customFormat="1" ht="26.25" customHeight="1">
      <c r="A3" s="293" t="s">
        <v>112</v>
      </c>
      <c r="B3" s="293"/>
      <c r="C3" s="293"/>
      <c r="D3" s="293"/>
      <c r="E3" s="293"/>
      <c r="F3" s="293"/>
      <c r="G3" s="294"/>
      <c r="H3" s="294"/>
    </row>
    <row r="4" spans="1:9" ht="16.5" customHeight="1">
      <c r="A4" s="295"/>
      <c r="B4" s="295"/>
      <c r="C4" s="295"/>
      <c r="D4" s="295"/>
      <c r="E4" s="295"/>
      <c r="F4" s="295"/>
      <c r="G4" s="295"/>
      <c r="H4" s="296"/>
    </row>
    <row r="5" spans="1:9" ht="6" customHeight="1">
      <c r="A5" s="73"/>
      <c r="B5" s="74"/>
      <c r="C5" s="74"/>
      <c r="D5" s="74"/>
      <c r="E5" s="74"/>
    </row>
    <row r="6" spans="1:9" ht="33.75" customHeight="1">
      <c r="A6" s="75"/>
      <c r="B6" s="76"/>
      <c r="C6" s="76"/>
      <c r="D6" s="77"/>
      <c r="E6" s="78"/>
      <c r="F6" s="79" t="s">
        <v>214</v>
      </c>
      <c r="G6" s="79" t="s">
        <v>215</v>
      </c>
      <c r="H6" s="80" t="s">
        <v>216</v>
      </c>
      <c r="I6" s="81"/>
    </row>
    <row r="7" spans="1:9" s="85" customFormat="1" ht="20.100000000000001" customHeight="1">
      <c r="A7" s="298" t="s">
        <v>113</v>
      </c>
      <c r="B7" s="299"/>
      <c r="C7" s="299"/>
      <c r="D7" s="299"/>
      <c r="E7" s="300"/>
      <c r="F7" s="83">
        <f>F10-F16</f>
        <v>1777792</v>
      </c>
      <c r="G7" s="83">
        <f>F7+13272</f>
        <v>1791064</v>
      </c>
      <c r="H7" s="83">
        <f>G7</f>
        <v>1791064</v>
      </c>
      <c r="I7" s="84"/>
    </row>
    <row r="8" spans="1:9" s="85" customFormat="1" ht="20.100000000000001" customHeight="1">
      <c r="A8" s="298" t="s">
        <v>114</v>
      </c>
      <c r="B8" s="299"/>
      <c r="C8" s="299"/>
      <c r="D8" s="299"/>
      <c r="E8" s="300"/>
      <c r="F8" s="86">
        <f>PLAN!D248-10000-F9</f>
        <v>1772836</v>
      </c>
      <c r="G8" s="86">
        <f>G7-G9</f>
        <v>1790799</v>
      </c>
      <c r="H8" s="86">
        <f>H7-H9</f>
        <v>1790799</v>
      </c>
    </row>
    <row r="9" spans="1:9" s="85" customFormat="1" ht="20.100000000000001" customHeight="1">
      <c r="A9" s="301" t="s">
        <v>115</v>
      </c>
      <c r="B9" s="300"/>
      <c r="C9" s="300"/>
      <c r="D9" s="300"/>
      <c r="E9" s="300"/>
      <c r="F9" s="86">
        <f>PLAN!M174</f>
        <v>265</v>
      </c>
      <c r="G9" s="86">
        <f>F9</f>
        <v>265</v>
      </c>
      <c r="H9" s="86">
        <f>F9</f>
        <v>265</v>
      </c>
    </row>
    <row r="10" spans="1:9" s="85" customFormat="1" ht="20.100000000000001" customHeight="1">
      <c r="A10" s="87" t="s">
        <v>116</v>
      </c>
      <c r="B10" s="82"/>
      <c r="C10" s="82"/>
      <c r="D10" s="82"/>
      <c r="E10" s="82"/>
      <c r="F10" s="86">
        <f>PLAN!C246</f>
        <v>1783101</v>
      </c>
      <c r="G10" s="86">
        <f>PLAN!R250</f>
        <v>1796373</v>
      </c>
      <c r="H10" s="86">
        <f>PLAN!S250</f>
        <v>1796373</v>
      </c>
    </row>
    <row r="11" spans="1:9" s="85" customFormat="1" ht="20.100000000000001" customHeight="1">
      <c r="A11" s="302" t="s">
        <v>117</v>
      </c>
      <c r="B11" s="299"/>
      <c r="C11" s="299"/>
      <c r="D11" s="299"/>
      <c r="E11" s="303"/>
      <c r="F11" s="83">
        <f>F10-F12</f>
        <v>1736146</v>
      </c>
      <c r="G11" s="83">
        <f>G10-G12</f>
        <v>1749418</v>
      </c>
      <c r="H11" s="83">
        <f>H10-H12</f>
        <v>1749418</v>
      </c>
    </row>
    <row r="12" spans="1:9" s="85" customFormat="1" ht="20.100000000000001" customHeight="1">
      <c r="A12" s="301" t="s">
        <v>118</v>
      </c>
      <c r="B12" s="300"/>
      <c r="C12" s="300"/>
      <c r="D12" s="300"/>
      <c r="E12" s="300"/>
      <c r="F12" s="88">
        <f>PLAN!C161+PLAN!C171</f>
        <v>46955</v>
      </c>
      <c r="G12" s="88">
        <f>F12</f>
        <v>46955</v>
      </c>
      <c r="H12" s="88">
        <f>F12</f>
        <v>46955</v>
      </c>
    </row>
    <row r="13" spans="1:9" s="85" customFormat="1" ht="20.100000000000001" customHeight="1">
      <c r="A13" s="302" t="s">
        <v>119</v>
      </c>
      <c r="B13" s="299"/>
      <c r="C13" s="299"/>
      <c r="D13" s="299"/>
      <c r="E13" s="299"/>
      <c r="F13" s="89">
        <f>F7-F10</f>
        <v>-5309</v>
      </c>
      <c r="G13" s="89">
        <f>+G7-G10</f>
        <v>-5309</v>
      </c>
      <c r="H13" s="89">
        <f>+H7-H10</f>
        <v>-5309</v>
      </c>
    </row>
    <row r="14" spans="1:9" ht="5.0999999999999996" customHeight="1">
      <c r="A14" s="295"/>
      <c r="B14" s="297"/>
      <c r="C14" s="297"/>
      <c r="D14" s="297"/>
      <c r="E14" s="297"/>
      <c r="F14" s="296"/>
      <c r="G14" s="296"/>
      <c r="H14" s="296"/>
    </row>
    <row r="15" spans="1:9" ht="27.75" customHeight="1">
      <c r="A15" s="75"/>
      <c r="B15" s="76"/>
      <c r="C15" s="76"/>
      <c r="D15" s="77"/>
      <c r="E15" s="90"/>
      <c r="F15" s="79" t="s">
        <v>214</v>
      </c>
      <c r="G15" s="79" t="s">
        <v>215</v>
      </c>
      <c r="H15" s="80" t="s">
        <v>216</v>
      </c>
    </row>
    <row r="16" spans="1:9" ht="20.100000000000001" customHeight="1">
      <c r="A16" s="304" t="s">
        <v>120</v>
      </c>
      <c r="B16" s="305"/>
      <c r="C16" s="305"/>
      <c r="D16" s="305"/>
      <c r="E16" s="306"/>
      <c r="F16" s="91">
        <f>PLAN!D174</f>
        <v>5309</v>
      </c>
      <c r="G16" s="91">
        <v>5309</v>
      </c>
      <c r="H16" s="91">
        <v>5309</v>
      </c>
    </row>
    <row r="17" spans="1:8" s="92" customFormat="1" ht="9.75" customHeight="1">
      <c r="A17" s="308"/>
      <c r="B17" s="309"/>
      <c r="C17" s="309"/>
      <c r="D17" s="309"/>
      <c r="E17" s="309"/>
      <c r="F17" s="310"/>
      <c r="G17" s="310"/>
      <c r="H17" s="310"/>
    </row>
    <row r="18" spans="1:8" s="92" customFormat="1" ht="27.75" customHeight="1">
      <c r="A18" s="93"/>
      <c r="B18" s="94"/>
      <c r="C18" s="94"/>
      <c r="D18" s="94"/>
      <c r="E18" s="95"/>
      <c r="F18" s="79" t="s">
        <v>214</v>
      </c>
      <c r="G18" s="79" t="s">
        <v>215</v>
      </c>
      <c r="H18" s="80" t="s">
        <v>216</v>
      </c>
    </row>
    <row r="19" spans="1:8" s="92" customFormat="1" ht="20.100000000000001" customHeight="1">
      <c r="A19" s="298" t="s">
        <v>121</v>
      </c>
      <c r="B19" s="299"/>
      <c r="C19" s="299"/>
      <c r="D19" s="299"/>
      <c r="E19" s="299"/>
      <c r="F19" s="96">
        <v>0</v>
      </c>
      <c r="G19" s="96">
        <v>0</v>
      </c>
      <c r="H19" s="96">
        <v>0</v>
      </c>
    </row>
    <row r="20" spans="1:8" s="92" customFormat="1" ht="33" customHeight="1">
      <c r="A20" s="298" t="s">
        <v>122</v>
      </c>
      <c r="B20" s="299"/>
      <c r="C20" s="299"/>
      <c r="D20" s="299"/>
      <c r="E20" s="299"/>
      <c r="F20" s="96">
        <v>0</v>
      </c>
      <c r="G20" s="96">
        <v>0</v>
      </c>
      <c r="H20" s="96">
        <v>0</v>
      </c>
    </row>
    <row r="21" spans="1:8" s="92" customFormat="1" ht="20.100000000000001" customHeight="1">
      <c r="A21" s="302" t="s">
        <v>123</v>
      </c>
      <c r="B21" s="299"/>
      <c r="C21" s="299"/>
      <c r="D21" s="299"/>
      <c r="E21" s="299"/>
      <c r="F21" s="96">
        <v>0</v>
      </c>
      <c r="G21" s="96">
        <v>0</v>
      </c>
      <c r="H21" s="96">
        <v>0</v>
      </c>
    </row>
    <row r="22" spans="1:8" s="92" customFormat="1" ht="5.0999999999999996" customHeight="1">
      <c r="A22" s="97"/>
      <c r="B22" s="98"/>
      <c r="C22" s="99"/>
      <c r="D22" s="99"/>
      <c r="E22" s="98"/>
      <c r="F22" s="100"/>
      <c r="G22" s="100"/>
      <c r="H22" s="100"/>
    </row>
    <row r="23" spans="1:8" s="92" customFormat="1" ht="20.100000000000001" customHeight="1">
      <c r="A23" s="302" t="s">
        <v>124</v>
      </c>
      <c r="B23" s="299"/>
      <c r="C23" s="299"/>
      <c r="D23" s="299"/>
      <c r="E23" s="299"/>
      <c r="F23" s="101">
        <f>SUM(F13,F16,F21)</f>
        <v>0</v>
      </c>
      <c r="G23" s="101">
        <f>SUM(G13,G16,G21)</f>
        <v>0</v>
      </c>
      <c r="H23" s="101">
        <f>SUM(H13,H16,H21)</f>
        <v>0</v>
      </c>
    </row>
    <row r="24" spans="1:8" s="92" customFormat="1" ht="11.25" customHeight="1">
      <c r="A24" s="102"/>
      <c r="B24" s="103"/>
      <c r="C24" s="103"/>
      <c r="D24" s="103"/>
      <c r="E24" s="103"/>
      <c r="F24" s="104"/>
      <c r="G24" s="104"/>
      <c r="H24" s="104"/>
    </row>
    <row r="25" spans="1:8" s="92" customFormat="1" ht="24.75" customHeight="1">
      <c r="A25" s="311" t="s">
        <v>190</v>
      </c>
      <c r="B25" s="312"/>
      <c r="C25" s="312"/>
      <c r="D25" s="312"/>
      <c r="E25" s="312"/>
      <c r="F25" s="72"/>
      <c r="G25" s="72"/>
      <c r="H25" s="72"/>
    </row>
    <row r="26" spans="1:8" ht="10.5" customHeight="1">
      <c r="A26" s="72"/>
      <c r="B26" s="72"/>
      <c r="C26" s="72"/>
      <c r="D26" s="239"/>
      <c r="E26" s="72"/>
      <c r="F26" s="72"/>
      <c r="G26" s="72"/>
      <c r="H26" s="72"/>
    </row>
    <row r="27" spans="1:8" ht="20.100000000000001" customHeight="1">
      <c r="A27" s="72"/>
      <c r="B27" s="72"/>
      <c r="C27" s="72"/>
      <c r="D27" s="239"/>
      <c r="E27" s="72"/>
      <c r="F27" s="307" t="s">
        <v>84</v>
      </c>
      <c r="G27" s="307"/>
      <c r="H27" s="307"/>
    </row>
    <row r="28" spans="1:8" ht="24.75" customHeight="1">
      <c r="A28" s="72"/>
      <c r="B28" s="72"/>
      <c r="C28" s="72"/>
      <c r="D28" s="239"/>
      <c r="E28" s="72"/>
      <c r="F28" s="240" t="s">
        <v>205</v>
      </c>
      <c r="G28" s="240"/>
      <c r="H28" s="240"/>
    </row>
    <row r="29" spans="1:8" ht="20.100000000000001" customHeight="1"/>
    <row r="30" spans="1:8" ht="20.100000000000001" customHeight="1"/>
  </sheetData>
  <mergeCells count="19">
    <mergeCell ref="A16:E16"/>
    <mergeCell ref="F27:H27"/>
    <mergeCell ref="A17:H17"/>
    <mergeCell ref="A19:E19"/>
    <mergeCell ref="A20:E20"/>
    <mergeCell ref="A21:E21"/>
    <mergeCell ref="A23:E23"/>
    <mergeCell ref="A25:E25"/>
    <mergeCell ref="A1:H1"/>
    <mergeCell ref="A2:H2"/>
    <mergeCell ref="A3:H3"/>
    <mergeCell ref="A4:H4"/>
    <mergeCell ref="A14:H14"/>
    <mergeCell ref="A7:E7"/>
    <mergeCell ref="A8:E8"/>
    <mergeCell ref="A9:E9"/>
    <mergeCell ref="A11:E11"/>
    <mergeCell ref="A12:E12"/>
    <mergeCell ref="A13:E13"/>
  </mergeCells>
  <phoneticPr fontId="51" type="noConversion"/>
  <printOptions horizontalCentered="1"/>
  <pageMargins left="0.39370078740157483" right="0.39370078740157483" top="0.43307086614173229" bottom="0.43307086614173229" header="0.11811023622047245" footer="0.31496062992125984"/>
  <pageSetup paperSize="9" scale="85" orientation="landscape" r:id="rId1"/>
  <headerFooter alignWithMargins="0">
    <oddHeader>&amp;L&amp;"Times New Roman,Uobičajeno"&amp;12OŠ VIDIKOVAC
OIB: 25275875455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PLAN</vt:lpstr>
      <vt:lpstr>FP PIP1</vt:lpstr>
      <vt:lpstr>2024-2025</vt:lpstr>
      <vt:lpstr>OPĆI DIO</vt:lpstr>
      <vt:lpstr>'FP PIP1'!Podrucje_ispisa</vt:lpstr>
      <vt:lpstr>'OPĆI DIO'!Podrucje_ispisa</vt:lpstr>
      <vt:lpstr>PLAN!Podrucje_ispisa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knjigovodstvo</cp:lastModifiedBy>
  <cp:lastPrinted>2022-12-23T11:19:11Z</cp:lastPrinted>
  <dcterms:created xsi:type="dcterms:W3CDTF">2015-10-19T11:50:56Z</dcterms:created>
  <dcterms:modified xsi:type="dcterms:W3CDTF">2023-02-27T08:55:44Z</dcterms:modified>
</cp:coreProperties>
</file>